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P:\2020_Divize služeb\S20001_SŽ\Oprava zastřešení žst. Ostrava Svinov\Nabídková cena - var. 02\"/>
    </mc:Choice>
  </mc:AlternateContent>
  <xr:revisionPtr revIDLastSave="0" documentId="13_ncr:1_{6D148EB3-1E8C-487B-9945-DC95398826F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2a - Demontáže a odstran..." sheetId="2" r:id="rId2"/>
    <sheet name="02b - Repase stávajících ..." sheetId="3" r:id="rId3"/>
    <sheet name="02c - Střešní plášť, klem..." sheetId="4" r:id="rId4"/>
    <sheet name="02d - Zámečnické konstruk..." sheetId="5" r:id="rId5"/>
    <sheet name="02e - Vedlejší rozpočtové..." sheetId="6" r:id="rId6"/>
  </sheets>
  <definedNames>
    <definedName name="_xlnm._FilterDatabase" localSheetId="1" hidden="1">'02a - Demontáže a odstran...'!$C$123:$K$156</definedName>
    <definedName name="_xlnm._FilterDatabase" localSheetId="2" hidden="1">'02b - Repase stávajících ...'!$C$123:$K$157</definedName>
    <definedName name="_xlnm._FilterDatabase" localSheetId="3" hidden="1">'02c - Střešní plášť, klem...'!$C$120:$K$157</definedName>
    <definedName name="_xlnm._FilterDatabase" localSheetId="4" hidden="1">'02d - Zámečnické konstruk...'!$C$117:$K$126</definedName>
    <definedName name="_xlnm._FilterDatabase" localSheetId="5" hidden="1">'02e - Vedlejší rozpočtové...'!$C$118:$K$136</definedName>
    <definedName name="_xlnm.Print_Titles" localSheetId="1">'02a - Demontáže a odstran...'!$123:$123</definedName>
    <definedName name="_xlnm.Print_Titles" localSheetId="2">'02b - Repase stávajících ...'!$123:$123</definedName>
    <definedName name="_xlnm.Print_Titles" localSheetId="3">'02c - Střešní plášť, klem...'!$120:$120</definedName>
    <definedName name="_xlnm.Print_Titles" localSheetId="4">'02d - Zámečnické konstruk...'!$117:$117</definedName>
    <definedName name="_xlnm.Print_Titles" localSheetId="5">'02e - Vedlejší rozpočtové...'!$118:$118</definedName>
    <definedName name="_xlnm.Print_Titles" localSheetId="0">'Rekapitulace stavby'!$92:$92</definedName>
    <definedName name="_xlnm.Print_Area" localSheetId="1">'02a - Demontáže a odstran...'!$C$111:$J$156</definedName>
    <definedName name="_xlnm.Print_Area" localSheetId="2">'02b - Repase stávajících ...'!$C$111:$J$157</definedName>
    <definedName name="_xlnm.Print_Area" localSheetId="3">'02c - Střešní plášť, klem...'!$C$108:$J$157</definedName>
    <definedName name="_xlnm.Print_Area" localSheetId="4">'02d - Zámečnické konstruk...'!$C$105:$J$126</definedName>
    <definedName name="_xlnm.Print_Area" localSheetId="5">'02e - Vedlejší rozpočtové...'!$C$106:$J$136</definedName>
    <definedName name="_xlnm.Print_Area" localSheetId="0">'Rekapitulace stavby'!$D$4:$AO$76,'Rekapitulace stavby'!$C$82:$AQ$100</definedName>
  </definedNames>
  <calcPr calcId="181029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F113" i="6"/>
  <c r="E111" i="6"/>
  <c r="F89" i="6"/>
  <c r="E87" i="6"/>
  <c r="J24" i="6"/>
  <c r="E24" i="6"/>
  <c r="J116" i="6" s="1"/>
  <c r="J23" i="6"/>
  <c r="J21" i="6"/>
  <c r="E21" i="6"/>
  <c r="J115" i="6" s="1"/>
  <c r="J20" i="6"/>
  <c r="J18" i="6"/>
  <c r="E18" i="6"/>
  <c r="F92" i="6" s="1"/>
  <c r="J17" i="6"/>
  <c r="J15" i="6"/>
  <c r="E15" i="6"/>
  <c r="F115" i="6" s="1"/>
  <c r="J14" i="6"/>
  <c r="J12" i="6"/>
  <c r="J113" i="6"/>
  <c r="E7" i="6"/>
  <c r="E109" i="6"/>
  <c r="J37" i="5"/>
  <c r="J36" i="5"/>
  <c r="AY98" i="1" s="1"/>
  <c r="J35" i="5"/>
  <c r="AX98" i="1" s="1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F112" i="5"/>
  <c r="E110" i="5"/>
  <c r="F89" i="5"/>
  <c r="E87" i="5"/>
  <c r="J24" i="5"/>
  <c r="E24" i="5"/>
  <c r="J115" i="5"/>
  <c r="J23" i="5"/>
  <c r="J21" i="5"/>
  <c r="E21" i="5"/>
  <c r="J114" i="5"/>
  <c r="J20" i="5"/>
  <c r="J18" i="5"/>
  <c r="E18" i="5"/>
  <c r="F92" i="5"/>
  <c r="J17" i="5"/>
  <c r="J15" i="5"/>
  <c r="E15" i="5"/>
  <c r="F114" i="5"/>
  <c r="J14" i="5"/>
  <c r="J12" i="5"/>
  <c r="J112" i="5" s="1"/>
  <c r="E7" i="5"/>
  <c r="E85" i="5" s="1"/>
  <c r="J37" i="4"/>
  <c r="J36" i="4"/>
  <c r="AY97" i="1"/>
  <c r="J35" i="4"/>
  <c r="AX97" i="1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F115" i="4"/>
  <c r="E113" i="4"/>
  <c r="F89" i="4"/>
  <c r="E87" i="4"/>
  <c r="J24" i="4"/>
  <c r="E24" i="4"/>
  <c r="J92" i="4"/>
  <c r="J23" i="4"/>
  <c r="J21" i="4"/>
  <c r="E21" i="4"/>
  <c r="J117" i="4"/>
  <c r="J20" i="4"/>
  <c r="J18" i="4"/>
  <c r="E18" i="4"/>
  <c r="F92" i="4"/>
  <c r="J17" i="4"/>
  <c r="J15" i="4"/>
  <c r="E15" i="4"/>
  <c r="F117" i="4"/>
  <c r="J14" i="4"/>
  <c r="J12" i="4"/>
  <c r="J115" i="4" s="1"/>
  <c r="E7" i="4"/>
  <c r="E111" i="4" s="1"/>
  <c r="J37" i="3"/>
  <c r="J36" i="3"/>
  <c r="AY96" i="1"/>
  <c r="J35" i="3"/>
  <c r="AX96" i="1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T137" i="3" s="1"/>
  <c r="R138" i="3"/>
  <c r="R137" i="3" s="1"/>
  <c r="P138" i="3"/>
  <c r="P137" i="3" s="1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F118" i="3"/>
  <c r="E116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21" i="3" s="1"/>
  <c r="J17" i="3"/>
  <c r="J15" i="3"/>
  <c r="E15" i="3"/>
  <c r="F120" i="3" s="1"/>
  <c r="J14" i="3"/>
  <c r="J12" i="3"/>
  <c r="J118" i="3"/>
  <c r="E7" i="3"/>
  <c r="E85" i="3"/>
  <c r="J37" i="2"/>
  <c r="J36" i="2"/>
  <c r="AY95" i="1" s="1"/>
  <c r="J35" i="2"/>
  <c r="AX95" i="1" s="1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/>
  <c r="J23" i="2"/>
  <c r="J21" i="2"/>
  <c r="E21" i="2"/>
  <c r="J91" i="2"/>
  <c r="J20" i="2"/>
  <c r="J18" i="2"/>
  <c r="E18" i="2"/>
  <c r="F92" i="2"/>
  <c r="J17" i="2"/>
  <c r="J15" i="2"/>
  <c r="E15" i="2"/>
  <c r="F120" i="2"/>
  <c r="J14" i="2"/>
  <c r="J12" i="2"/>
  <c r="J118" i="2" s="1"/>
  <c r="E7" i="2"/>
  <c r="E85" i="2" s="1"/>
  <c r="L90" i="1"/>
  <c r="AM90" i="1"/>
  <c r="AM89" i="1"/>
  <c r="L89" i="1"/>
  <c r="AM87" i="1"/>
  <c r="L87" i="1"/>
  <c r="L85" i="1"/>
  <c r="L84" i="1"/>
  <c r="BK136" i="6"/>
  <c r="J136" i="6"/>
  <c r="BK135" i="6"/>
  <c r="J135" i="6"/>
  <c r="BK134" i="6"/>
  <c r="BK133" i="6"/>
  <c r="J132" i="6"/>
  <c r="J131" i="6"/>
  <c r="BK130" i="6"/>
  <c r="BK129" i="6"/>
  <c r="J128" i="6"/>
  <c r="J127" i="6"/>
  <c r="J125" i="6"/>
  <c r="J123" i="6"/>
  <c r="J122" i="6"/>
  <c r="BK125" i="5"/>
  <c r="BK124" i="5"/>
  <c r="BK122" i="5"/>
  <c r="BK121" i="5"/>
  <c r="BK156" i="4"/>
  <c r="BK153" i="4"/>
  <c r="BK151" i="4"/>
  <c r="J150" i="4"/>
  <c r="J149" i="4"/>
  <c r="J147" i="4"/>
  <c r="BK141" i="4"/>
  <c r="J139" i="4"/>
  <c r="BK138" i="4"/>
  <c r="BK154" i="3"/>
  <c r="BK152" i="3"/>
  <c r="BK151" i="3"/>
  <c r="J149" i="3"/>
  <c r="BK147" i="3"/>
  <c r="BK143" i="3"/>
  <c r="J142" i="3"/>
  <c r="BK136" i="3"/>
  <c r="J132" i="3"/>
  <c r="J129" i="3"/>
  <c r="BK127" i="3"/>
  <c r="BK150" i="2"/>
  <c r="BK148" i="2"/>
  <c r="BK146" i="2"/>
  <c r="BK145" i="2"/>
  <c r="BK140" i="2"/>
  <c r="J136" i="2"/>
  <c r="J135" i="2"/>
  <c r="BK133" i="2"/>
  <c r="BK129" i="2"/>
  <c r="AS94" i="1"/>
  <c r="J134" i="6"/>
  <c r="J133" i="6"/>
  <c r="BK132" i="6"/>
  <c r="BK131" i="6"/>
  <c r="J130" i="6"/>
  <c r="J129" i="6"/>
  <c r="BK127" i="6"/>
  <c r="J124" i="6"/>
  <c r="BK126" i="5"/>
  <c r="J123" i="5"/>
  <c r="BK157" i="4"/>
  <c r="J156" i="4"/>
  <c r="J152" i="4"/>
  <c r="BK145" i="4"/>
  <c r="BK143" i="4"/>
  <c r="J142" i="4"/>
  <c r="J141" i="4"/>
  <c r="J140" i="4"/>
  <c r="BK137" i="4"/>
  <c r="BK136" i="4"/>
  <c r="J134" i="4"/>
  <c r="BK133" i="4"/>
  <c r="J132" i="4"/>
  <c r="BK131" i="4"/>
  <c r="J130" i="4"/>
  <c r="BK129" i="4"/>
  <c r="J128" i="4"/>
  <c r="BK126" i="4"/>
  <c r="J125" i="4"/>
  <c r="J153" i="3"/>
  <c r="J150" i="3"/>
  <c r="J148" i="3"/>
  <c r="BK142" i="3"/>
  <c r="J141" i="3"/>
  <c r="BK135" i="3"/>
  <c r="J133" i="3"/>
  <c r="J130" i="3"/>
  <c r="J155" i="2"/>
  <c r="J147" i="2"/>
  <c r="J141" i="2"/>
  <c r="BK135" i="2"/>
  <c r="J129" i="2"/>
  <c r="BK128" i="6"/>
  <c r="BK125" i="6"/>
  <c r="BK124" i="6"/>
  <c r="J124" i="5"/>
  <c r="J122" i="5"/>
  <c r="J157" i="4"/>
  <c r="BK155" i="4"/>
  <c r="BK149" i="4"/>
  <c r="J145" i="4"/>
  <c r="BK140" i="4"/>
  <c r="J137" i="4"/>
  <c r="J133" i="4"/>
  <c r="J127" i="4"/>
  <c r="BK125" i="4"/>
  <c r="BK124" i="4"/>
  <c r="BK157" i="3"/>
  <c r="J156" i="3"/>
  <c r="BK153" i="3"/>
  <c r="BK140" i="3"/>
  <c r="J136" i="3"/>
  <c r="BK132" i="3"/>
  <c r="BK130" i="3"/>
  <c r="BK128" i="3"/>
  <c r="J127" i="3"/>
  <c r="J156" i="2"/>
  <c r="BK155" i="2"/>
  <c r="J144" i="2"/>
  <c r="BK142" i="2"/>
  <c r="BK136" i="2"/>
  <c r="BK134" i="2"/>
  <c r="BK130" i="2"/>
  <c r="BK128" i="2"/>
  <c r="BK123" i="6"/>
  <c r="BK122" i="6"/>
  <c r="J126" i="5"/>
  <c r="J155" i="4"/>
  <c r="J146" i="4"/>
  <c r="J144" i="4"/>
  <c r="J129" i="4"/>
  <c r="BK128" i="4"/>
  <c r="J157" i="3"/>
  <c r="BK150" i="3"/>
  <c r="BK149" i="3"/>
  <c r="J144" i="3"/>
  <c r="J143" i="3"/>
  <c r="J154" i="2"/>
  <c r="J153" i="2"/>
  <c r="BK151" i="2"/>
  <c r="BK147" i="2"/>
  <c r="J137" i="2"/>
  <c r="J134" i="2"/>
  <c r="J130" i="2"/>
  <c r="BK127" i="2"/>
  <c r="J125" i="5"/>
  <c r="BK123" i="5"/>
  <c r="J121" i="5"/>
  <c r="J153" i="4"/>
  <c r="BK147" i="4"/>
  <c r="BK146" i="4"/>
  <c r="BK142" i="4"/>
  <c r="J138" i="4"/>
  <c r="BK132" i="4"/>
  <c r="BK130" i="4"/>
  <c r="BK127" i="4"/>
  <c r="BK156" i="3"/>
  <c r="J151" i="3"/>
  <c r="J147" i="3"/>
  <c r="BK144" i="3"/>
  <c r="J138" i="3"/>
  <c r="BK131" i="3"/>
  <c r="J128" i="3"/>
  <c r="BK153" i="2"/>
  <c r="J151" i="2"/>
  <c r="J148" i="2"/>
  <c r="J142" i="2"/>
  <c r="J140" i="2"/>
  <c r="BK132" i="2"/>
  <c r="BK152" i="4"/>
  <c r="J151" i="4"/>
  <c r="BK150" i="4"/>
  <c r="BK144" i="4"/>
  <c r="J143" i="4"/>
  <c r="BK139" i="4"/>
  <c r="J136" i="4"/>
  <c r="BK134" i="4"/>
  <c r="J131" i="4"/>
  <c r="J126" i="4"/>
  <c r="J124" i="4"/>
  <c r="J154" i="3"/>
  <c r="J152" i="3"/>
  <c r="BK148" i="3"/>
  <c r="BK141" i="3"/>
  <c r="J140" i="3"/>
  <c r="BK138" i="3"/>
  <c r="J135" i="3"/>
  <c r="BK133" i="3"/>
  <c r="J131" i="3"/>
  <c r="BK129" i="3"/>
  <c r="BK156" i="2"/>
  <c r="BK154" i="2"/>
  <c r="J150" i="2"/>
  <c r="J146" i="2"/>
  <c r="J145" i="2"/>
  <c r="BK144" i="2"/>
  <c r="BK141" i="2"/>
  <c r="BK137" i="2"/>
  <c r="J133" i="2"/>
  <c r="J132" i="2"/>
  <c r="J128" i="2"/>
  <c r="J127" i="2"/>
  <c r="R131" i="2" l="1"/>
  <c r="P139" i="2"/>
  <c r="T143" i="2"/>
  <c r="P152" i="2"/>
  <c r="BK134" i="3"/>
  <c r="J134" i="3" s="1"/>
  <c r="J99" i="3" s="1"/>
  <c r="R139" i="3"/>
  <c r="R125" i="3" s="1"/>
  <c r="R146" i="3"/>
  <c r="BK135" i="4"/>
  <c r="J135" i="4" s="1"/>
  <c r="J99" i="4" s="1"/>
  <c r="BK154" i="4"/>
  <c r="J154" i="4"/>
  <c r="J101" i="4"/>
  <c r="T126" i="2"/>
  <c r="BK139" i="2"/>
  <c r="J139" i="2" s="1"/>
  <c r="J101" i="2" s="1"/>
  <c r="R143" i="2"/>
  <c r="BK152" i="2"/>
  <c r="J152" i="2"/>
  <c r="J104" i="2" s="1"/>
  <c r="P126" i="3"/>
  <c r="R134" i="3"/>
  <c r="P139" i="3"/>
  <c r="T155" i="3"/>
  <c r="R123" i="4"/>
  <c r="BK148" i="4"/>
  <c r="J148" i="4"/>
  <c r="J100" i="4"/>
  <c r="T154" i="4"/>
  <c r="BK126" i="2"/>
  <c r="P131" i="2"/>
  <c r="R139" i="2"/>
  <c r="BK149" i="2"/>
  <c r="J149" i="2" s="1"/>
  <c r="J103" i="2" s="1"/>
  <c r="T149" i="2"/>
  <c r="BK126" i="3"/>
  <c r="J126" i="3" s="1"/>
  <c r="J98" i="3" s="1"/>
  <c r="P134" i="3"/>
  <c r="BK155" i="3"/>
  <c r="J155" i="3" s="1"/>
  <c r="J104" i="3" s="1"/>
  <c r="BK123" i="4"/>
  <c r="J123" i="4" s="1"/>
  <c r="J98" i="4" s="1"/>
  <c r="P135" i="4"/>
  <c r="R154" i="4"/>
  <c r="BK120" i="5"/>
  <c r="BK119" i="5" s="1"/>
  <c r="J119" i="5" s="1"/>
  <c r="J97" i="5" s="1"/>
  <c r="R126" i="2"/>
  <c r="R125" i="2" s="1"/>
  <c r="BK143" i="2"/>
  <c r="J143" i="2" s="1"/>
  <c r="J102" i="2" s="1"/>
  <c r="R152" i="2"/>
  <c r="R126" i="3"/>
  <c r="BK146" i="3"/>
  <c r="BK145" i="3" s="1"/>
  <c r="J145" i="3" s="1"/>
  <c r="J102" i="3" s="1"/>
  <c r="P155" i="3"/>
  <c r="P123" i="4"/>
  <c r="T123" i="4"/>
  <c r="P148" i="4"/>
  <c r="P154" i="4"/>
  <c r="P120" i="5"/>
  <c r="P119" i="5" s="1"/>
  <c r="P118" i="5" s="1"/>
  <c r="AU98" i="1" s="1"/>
  <c r="BK131" i="2"/>
  <c r="J131" i="2" s="1"/>
  <c r="J99" i="2" s="1"/>
  <c r="P143" i="2"/>
  <c r="R149" i="2"/>
  <c r="T134" i="3"/>
  <c r="T139" i="3"/>
  <c r="P146" i="3"/>
  <c r="P145" i="3" s="1"/>
  <c r="R155" i="3"/>
  <c r="R135" i="4"/>
  <c r="T148" i="4"/>
  <c r="R120" i="5"/>
  <c r="R119" i="5" s="1"/>
  <c r="R118" i="5" s="1"/>
  <c r="BK126" i="6"/>
  <c r="J126" i="6" s="1"/>
  <c r="J99" i="6" s="1"/>
  <c r="P126" i="2"/>
  <c r="P125" i="2"/>
  <c r="T131" i="2"/>
  <c r="T139" i="2"/>
  <c r="P149" i="2"/>
  <c r="T152" i="2"/>
  <c r="T126" i="3"/>
  <c r="T125" i="3" s="1"/>
  <c r="T124" i="3" s="1"/>
  <c r="BK139" i="3"/>
  <c r="J139" i="3" s="1"/>
  <c r="J101" i="3" s="1"/>
  <c r="T146" i="3"/>
  <c r="T145" i="3"/>
  <c r="T135" i="4"/>
  <c r="R148" i="4"/>
  <c r="T120" i="5"/>
  <c r="T119" i="5"/>
  <c r="T118" i="5" s="1"/>
  <c r="BK121" i="6"/>
  <c r="J121" i="6"/>
  <c r="J98" i="6"/>
  <c r="P121" i="6"/>
  <c r="P120" i="6"/>
  <c r="R121" i="6"/>
  <c r="R120" i="6"/>
  <c r="T121" i="6"/>
  <c r="T120" i="6"/>
  <c r="P126" i="6"/>
  <c r="R126" i="6"/>
  <c r="T126" i="6"/>
  <c r="J89" i="2"/>
  <c r="BE134" i="2"/>
  <c r="BE135" i="2"/>
  <c r="BE140" i="2"/>
  <c r="BE147" i="2"/>
  <c r="BE148" i="2"/>
  <c r="BE153" i="2"/>
  <c r="F91" i="3"/>
  <c r="BE128" i="3"/>
  <c r="BE132" i="3"/>
  <c r="BE144" i="3"/>
  <c r="BE147" i="3"/>
  <c r="BE151" i="3"/>
  <c r="BE153" i="3"/>
  <c r="E85" i="4"/>
  <c r="J91" i="4"/>
  <c r="BE130" i="4"/>
  <c r="BE133" i="4"/>
  <c r="BE142" i="4"/>
  <c r="BE149" i="4"/>
  <c r="BE156" i="4"/>
  <c r="E108" i="5"/>
  <c r="J92" i="2"/>
  <c r="BE128" i="2"/>
  <c r="BE130" i="2"/>
  <c r="BE136" i="2"/>
  <c r="BE144" i="2"/>
  <c r="BE145" i="2"/>
  <c r="BE150" i="2"/>
  <c r="BE155" i="2"/>
  <c r="BE156" i="2"/>
  <c r="F92" i="3"/>
  <c r="J120" i="3"/>
  <c r="BE143" i="3"/>
  <c r="BE152" i="3"/>
  <c r="F91" i="4"/>
  <c r="J118" i="4"/>
  <c r="BE126" i="4"/>
  <c r="BE129" i="4"/>
  <c r="BE136" i="4"/>
  <c r="BE145" i="4"/>
  <c r="F91" i="5"/>
  <c r="F115" i="5"/>
  <c r="E114" i="2"/>
  <c r="F121" i="2"/>
  <c r="E114" i="3"/>
  <c r="J121" i="3"/>
  <c r="BE130" i="3"/>
  <c r="BE133" i="3"/>
  <c r="BE138" i="3"/>
  <c r="BE141" i="3"/>
  <c r="BE142" i="3"/>
  <c r="BE157" i="3"/>
  <c r="BK137" i="3"/>
  <c r="J137" i="3" s="1"/>
  <c r="J100" i="3" s="1"/>
  <c r="BE127" i="4"/>
  <c r="BE151" i="4"/>
  <c r="J92" i="5"/>
  <c r="BE123" i="5"/>
  <c r="BE125" i="5"/>
  <c r="J89" i="6"/>
  <c r="J92" i="6"/>
  <c r="F91" i="2"/>
  <c r="J120" i="2"/>
  <c r="BE129" i="2"/>
  <c r="BE133" i="2"/>
  <c r="BE141" i="2"/>
  <c r="BE154" i="2"/>
  <c r="BE129" i="3"/>
  <c r="BE131" i="3"/>
  <c r="BE148" i="3"/>
  <c r="BE154" i="3"/>
  <c r="BE131" i="4"/>
  <c r="BE132" i="4"/>
  <c r="BE138" i="4"/>
  <c r="BE141" i="4"/>
  <c r="BE147" i="4"/>
  <c r="BE153" i="4"/>
  <c r="J91" i="5"/>
  <c r="BE124" i="5"/>
  <c r="F91" i="6"/>
  <c r="F116" i="6"/>
  <c r="BE122" i="6"/>
  <c r="BE123" i="6"/>
  <c r="BE127" i="2"/>
  <c r="BE142" i="2"/>
  <c r="BE146" i="2"/>
  <c r="BE151" i="2"/>
  <c r="J89" i="3"/>
  <c r="BE127" i="3"/>
  <c r="BE136" i="3"/>
  <c r="BE140" i="3"/>
  <c r="BE149" i="3"/>
  <c r="J89" i="4"/>
  <c r="F118" i="4"/>
  <c r="BE124" i="4"/>
  <c r="BE128" i="4"/>
  <c r="BE139" i="4"/>
  <c r="BE143" i="4"/>
  <c r="BE144" i="4"/>
  <c r="BE150" i="4"/>
  <c r="J89" i="5"/>
  <c r="BE121" i="5"/>
  <c r="BE122" i="5"/>
  <c r="E85" i="6"/>
  <c r="J91" i="6"/>
  <c r="BE128" i="6"/>
  <c r="BE130" i="6"/>
  <c r="BE133" i="6"/>
  <c r="BE132" i="2"/>
  <c r="BE137" i="2"/>
  <c r="BE135" i="3"/>
  <c r="BE150" i="3"/>
  <c r="BE156" i="3"/>
  <c r="BE125" i="4"/>
  <c r="BE134" i="4"/>
  <c r="BE137" i="4"/>
  <c r="BE140" i="4"/>
  <c r="BE146" i="4"/>
  <c r="BE152" i="4"/>
  <c r="BE155" i="4"/>
  <c r="BE157" i="4"/>
  <c r="BE126" i="5"/>
  <c r="BE124" i="6"/>
  <c r="BE125" i="6"/>
  <c r="BE127" i="6"/>
  <c r="BE129" i="6"/>
  <c r="BE131" i="6"/>
  <c r="BE132" i="6"/>
  <c r="BE134" i="6"/>
  <c r="BE135" i="6"/>
  <c r="BE136" i="6"/>
  <c r="F35" i="2"/>
  <c r="BB95" i="1" s="1"/>
  <c r="J34" i="3"/>
  <c r="AW96" i="1" s="1"/>
  <c r="J34" i="4"/>
  <c r="AW97" i="1" s="1"/>
  <c r="F34" i="2"/>
  <c r="BA95" i="1" s="1"/>
  <c r="F36" i="6"/>
  <c r="BC99" i="1" s="1"/>
  <c r="J34" i="2"/>
  <c r="AW95" i="1" s="1"/>
  <c r="F36" i="4"/>
  <c r="BC97" i="1" s="1"/>
  <c r="F37" i="5"/>
  <c r="BD98" i="1" s="1"/>
  <c r="F34" i="6"/>
  <c r="BA99" i="1" s="1"/>
  <c r="F36" i="3"/>
  <c r="BC96" i="1" s="1"/>
  <c r="F34" i="3"/>
  <c r="BA96" i="1" s="1"/>
  <c r="F35" i="5"/>
  <c r="BB98" i="1" s="1"/>
  <c r="F37" i="2"/>
  <c r="BD95" i="1" s="1"/>
  <c r="J34" i="6"/>
  <c r="AW99" i="1" s="1"/>
  <c r="F36" i="2"/>
  <c r="BC95" i="1" s="1"/>
  <c r="F34" i="4"/>
  <c r="BA97" i="1" s="1"/>
  <c r="F37" i="3"/>
  <c r="BD96" i="1" s="1"/>
  <c r="F35" i="4"/>
  <c r="BB97" i="1" s="1"/>
  <c r="F37" i="4"/>
  <c r="BD97" i="1" s="1"/>
  <c r="J34" i="5"/>
  <c r="AW98" i="1" s="1"/>
  <c r="F35" i="3"/>
  <c r="BB96" i="1" s="1"/>
  <c r="F35" i="6"/>
  <c r="BB99" i="1" s="1"/>
  <c r="F34" i="5"/>
  <c r="BA98" i="1"/>
  <c r="F36" i="5"/>
  <c r="BC98" i="1" s="1"/>
  <c r="F37" i="6"/>
  <c r="BD99" i="1" s="1"/>
  <c r="P119" i="6" l="1"/>
  <c r="AU99" i="1"/>
  <c r="T122" i="4"/>
  <c r="T121" i="4"/>
  <c r="BK125" i="2"/>
  <c r="J125" i="2" s="1"/>
  <c r="J97" i="2" s="1"/>
  <c r="R122" i="4"/>
  <c r="R121" i="4" s="1"/>
  <c r="P122" i="4"/>
  <c r="P121" i="4"/>
  <c r="AU97" i="1"/>
  <c r="R138" i="2"/>
  <c r="R124" i="2"/>
  <c r="P125" i="3"/>
  <c r="P124" i="3"/>
  <c r="AU96" i="1" s="1"/>
  <c r="R119" i="6"/>
  <c r="R145" i="3"/>
  <c r="R124" i="3"/>
  <c r="P138" i="2"/>
  <c r="P124" i="2"/>
  <c r="AU95" i="1"/>
  <c r="T119" i="6"/>
  <c r="T138" i="2"/>
  <c r="T125" i="2"/>
  <c r="T124" i="2"/>
  <c r="J126" i="2"/>
  <c r="J98" i="2" s="1"/>
  <c r="BK122" i="4"/>
  <c r="BK121" i="4" s="1"/>
  <c r="J121" i="4" s="1"/>
  <c r="J30" i="4" s="1"/>
  <c r="AG97" i="1" s="1"/>
  <c r="J146" i="3"/>
  <c r="J103" i="3"/>
  <c r="J120" i="5"/>
  <c r="J98" i="5" s="1"/>
  <c r="BK138" i="2"/>
  <c r="J138" i="2"/>
  <c r="J100" i="2" s="1"/>
  <c r="BK125" i="3"/>
  <c r="BK124" i="3" s="1"/>
  <c r="J124" i="3" s="1"/>
  <c r="J30" i="3" s="1"/>
  <c r="AG96" i="1" s="1"/>
  <c r="BK118" i="5"/>
  <c r="J118" i="5" s="1"/>
  <c r="J96" i="5" s="1"/>
  <c r="BK120" i="6"/>
  <c r="J120" i="6" s="1"/>
  <c r="J97" i="6" s="1"/>
  <c r="F33" i="4"/>
  <c r="AZ97" i="1" s="1"/>
  <c r="F33" i="6"/>
  <c r="AZ99" i="1" s="1"/>
  <c r="BA94" i="1"/>
  <c r="AW94" i="1" s="1"/>
  <c r="AK30" i="1" s="1"/>
  <c r="F33" i="2"/>
  <c r="AZ95" i="1" s="1"/>
  <c r="BB94" i="1"/>
  <c r="AX94" i="1" s="1"/>
  <c r="J33" i="2"/>
  <c r="AV95" i="1" s="1"/>
  <c r="AT95" i="1" s="1"/>
  <c r="J33" i="6"/>
  <c r="AV99" i="1" s="1"/>
  <c r="AT99" i="1" s="1"/>
  <c r="BD94" i="1"/>
  <c r="W33" i="1" s="1"/>
  <c r="F33" i="5"/>
  <c r="AZ98" i="1" s="1"/>
  <c r="J33" i="3"/>
  <c r="AV96" i="1" s="1"/>
  <c r="AT96" i="1" s="1"/>
  <c r="BC94" i="1"/>
  <c r="AY94" i="1" s="1"/>
  <c r="F33" i="3"/>
  <c r="AZ96" i="1" s="1"/>
  <c r="J33" i="4"/>
  <c r="AV97" i="1" s="1"/>
  <c r="AT97" i="1" s="1"/>
  <c r="J33" i="5"/>
  <c r="AV98" i="1" s="1"/>
  <c r="AT98" i="1" s="1"/>
  <c r="J39" i="3" l="1"/>
  <c r="J39" i="4"/>
  <c r="BK124" i="2"/>
  <c r="J124" i="2"/>
  <c r="J96" i="2" s="1"/>
  <c r="J96" i="3"/>
  <c r="J125" i="3"/>
  <c r="J97" i="3" s="1"/>
  <c r="J122" i="4"/>
  <c r="J97" i="4" s="1"/>
  <c r="J96" i="4"/>
  <c r="BK119" i="6"/>
  <c r="J119" i="6" s="1"/>
  <c r="J96" i="6" s="1"/>
  <c r="AN96" i="1"/>
  <c r="AN97" i="1"/>
  <c r="AU94" i="1"/>
  <c r="W30" i="1"/>
  <c r="W32" i="1"/>
  <c r="AZ94" i="1"/>
  <c r="W29" i="1" s="1"/>
  <c r="J30" i="5"/>
  <c r="AG98" i="1" s="1"/>
  <c r="AN98" i="1" s="1"/>
  <c r="W31" i="1"/>
  <c r="J39" i="5" l="1"/>
  <c r="J30" i="2"/>
  <c r="AG95" i="1" s="1"/>
  <c r="AN95" i="1" s="1"/>
  <c r="AV94" i="1"/>
  <c r="AK29" i="1" s="1"/>
  <c r="J30" i="6"/>
  <c r="AG99" i="1" s="1"/>
  <c r="AN99" i="1" s="1"/>
  <c r="J39" i="2" l="1"/>
  <c r="J39" i="6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<sst xmlns="http://schemas.openxmlformats.org/spreadsheetml/2006/main" count="2273" uniqueCount="477">
  <si>
    <t>Export Komplet</t>
  </si>
  <si>
    <t/>
  </si>
  <si>
    <t>2.0</t>
  </si>
  <si>
    <t>False</t>
  </si>
  <si>
    <t>{6546a93c-4c94-4c02-b9be-10a5a0cfcd1f}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</si>
  <si>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</si>
  <si>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</si>
  <si>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</si>
  <si>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</si>
  <si>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</si>
  <si>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</si>
  <si>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</si>
  <si>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</si>
  <si>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M005</t>
  </si>
  <si>
    <t>Stavba:</t>
  </si>
  <si>
    <t>Opravy zastřešení železničního uzlu Ostrava Svinov</t>
  </si>
  <si>
    <t>KSO:</t>
  </si>
  <si>
    <t>CC-CZ:</t>
  </si>
  <si>
    <t>Místo:</t>
  </si>
  <si>
    <t xml:space="preserve"> </t>
  </si>
  <si>
    <t>Datum:</t>
  </si>
  <si>
    <t>8. 9. 2020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</si>
  <si>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</si>
  <si>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</si>
  <si>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</si>
  <si>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</si>
  <si>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</si>
  <si>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</si>
  <si>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</si>
  <si>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</si>
  <si>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</si>
  <si>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</si>
  <si>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</si>
  <si>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</si>
  <si>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</si>
  <si>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</si>
  <si>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</si>
  <si>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</si>
  <si>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</si>
  <si>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</si>
  <si>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</si>
  <si>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</si>
  <si>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</si>
  <si>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</si>
  <si>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</si>
  <si>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</si>
  <si>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</si>
  <si>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</si>
  <si>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</si>
  <si>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</si>
  <si>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</si>
  <si>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</si>
  <si>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</si>
  <si>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</si>
  <si>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</si>
  <si>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</si>
  <si>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</si>
  <si>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</si>
  <si>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</si>
  <si>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</si>
  <si>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</si>
  <si>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</si>
  <si>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</si>
  <si>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</si>
  <si>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</si>
  <si>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</si>
  <si>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</si>
  <si>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</si>
  <si>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</si>
  <si>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</si>
  <si>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</si>
  <si>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</si>
  <si>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</si>
  <si>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</si>
  <si>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</si>
  <si>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02a</t>
  </si>
  <si>
    <t>Demontáže a odstranění dražních konstrukcí</t>
  </si>
  <si>
    <t>STA</t>
  </si>
  <si>
    <t>1</t>
  </si>
  <si>
    <t>{78023db8-ccc7-4b2c-bb31-a7a3dcc5d0c4}</t>
  </si>
  <si>
    <t>2</t>
  </si>
  <si>
    <t>02b</t>
  </si>
  <si>
    <t>Repase stávajících zámečnických a tesařských konstrukcí</t>
  </si>
  <si>
    <t>{53d0b245-c2e6-45f4-a038-1c937f78d78b}</t>
  </si>
  <si>
    <t>02c</t>
  </si>
  <si>
    <t>Střešní plášť, klempířské a tesařské konstrukce</t>
  </si>
  <si>
    <t>{1e3e7c54-f024-4a50-b922-6a90983ba034}</t>
  </si>
  <si>
    <t>02d</t>
  </si>
  <si>
    <t>Zámečnické konstrukce, stavební montáže</t>
  </si>
  <si>
    <t>{2dd32d84-a15e-466e-8453-f4d425fcb23b}</t>
  </si>
  <si>
    <t>02e</t>
  </si>
  <si>
    <t>Vedlejší rozpočtové náklady</t>
  </si>
  <si>
    <t>{a28528a0-b57d-4f01-87f5-ddba9031e9da}</t>
  </si>
  <si>
    <t>KRYCÍ LIST SOUPISU PRACÍ</t>
  </si>
  <si>
    <t>Objekt:</t>
  </si>
  <si>
    <t>02a - Demontáže a odstranění dražních konstrukcí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</si>
  <si>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</si>
  <si>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</si>
  <si>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</si>
  <si>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</si>
  <si>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</si>
  <si>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</si>
  <si>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</si>
  <si>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</si>
  <si>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</si>
  <si>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</si>
  <si>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</si>
  <si>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</si>
  <si>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</si>
  <si>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</si>
  <si>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</si>
  <si>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</si>
  <si>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</si>
  <si>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</si>
  <si>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</si>
  <si>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</si>
  <si>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</si>
  <si>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</si>
  <si>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</si>
  <si>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</si>
  <si>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</si>
  <si>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</si>
  <si>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</si>
  <si>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</si>
  <si>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</si>
  <si>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</si>
  <si>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</si>
  <si>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</si>
  <si>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HZS1</t>
  </si>
  <si>
    <t>Demontáž orientačního a informačního systému</t>
  </si>
  <si>
    <t>hod</t>
  </si>
  <si>
    <t>4</t>
  </si>
  <si>
    <t>632208729</t>
  </si>
  <si>
    <t>HZS2</t>
  </si>
  <si>
    <t>Demontáž konzol orientačního a informačního systému</t>
  </si>
  <si>
    <t>-868215292</t>
  </si>
  <si>
    <t>3</t>
  </si>
  <si>
    <t>HZS3</t>
  </si>
  <si>
    <t>Demontáž svítidel</t>
  </si>
  <si>
    <t>1549580922</t>
  </si>
  <si>
    <t>HZS4</t>
  </si>
  <si>
    <t>Demontáž rozhlasových reproduktorů</t>
  </si>
  <si>
    <t>-637739236</t>
  </si>
  <si>
    <t>997</t>
  </si>
  <si>
    <t>Přesun sutě</t>
  </si>
  <si>
    <t>5</t>
  </si>
  <si>
    <t>997013211</t>
  </si>
  <si>
    <t>Vnitrostaveništní doprava suti a vybouraných hmot pro budovy v do 6 m ručně</t>
  </si>
  <si>
    <t>t</t>
  </si>
  <si>
    <t>150376518</t>
  </si>
  <si>
    <t>6</t>
  </si>
  <si>
    <t>997013219</t>
  </si>
  <si>
    <t>Příplatek k vnitrostaveništní dopravě suti a vybouraných hmot za zvětšenou dopravu suti ZKD 10 m</t>
  </si>
  <si>
    <t>527763282</t>
  </si>
  <si>
    <t>7</t>
  </si>
  <si>
    <t>997013501</t>
  </si>
  <si>
    <t>Odvoz suti a vybouraných hmot na skládku nebo meziskládku do 1 km se složením</t>
  </si>
  <si>
    <t>1802703687</t>
  </si>
  <si>
    <t>8</t>
  </si>
  <si>
    <t>997013509</t>
  </si>
  <si>
    <t>Příplatek k odvozu suti a vybouraných hmot na skládku ZKD 1 km přes 1 km</t>
  </si>
  <si>
    <t>-1103588656</t>
  </si>
  <si>
    <t>997013631</t>
  </si>
  <si>
    <t>Poplatek za uložení na skládce (skládkovné) stavebního odpadu směsného kód odpadu 17 09 04</t>
  </si>
  <si>
    <t>-465358631</t>
  </si>
  <si>
    <t>10</t>
  </si>
  <si>
    <t>997013821u</t>
  </si>
  <si>
    <t>Poplatek za uložení na skládce - nebezpečného odpadu</t>
  </si>
  <si>
    <t>-2020476482</t>
  </si>
  <si>
    <t>PSV</t>
  </si>
  <si>
    <t>Práce a dodávky PSV</t>
  </si>
  <si>
    <t>762</t>
  </si>
  <si>
    <t>Konstrukce tesařské</t>
  </si>
  <si>
    <t>11</t>
  </si>
  <si>
    <t>762331813</t>
  </si>
  <si>
    <t>Demontáž vázaných kcí krovů z hranolů průřezové plochy do 288 cm2</t>
  </si>
  <si>
    <t>m</t>
  </si>
  <si>
    <t>16</t>
  </si>
  <si>
    <t>-87492093</t>
  </si>
  <si>
    <t>12</t>
  </si>
  <si>
    <t>762331814</t>
  </si>
  <si>
    <t>Demontáž vázaných kcí krovů z hranolů průřezové plochy do 450 cm2</t>
  </si>
  <si>
    <t>602262312</t>
  </si>
  <si>
    <t>13</t>
  </si>
  <si>
    <t>998762201</t>
  </si>
  <si>
    <t>Přesun hmot procentní pro kce tesařské v objektech v do 6 m</t>
  </si>
  <si>
    <t>%</t>
  </si>
  <si>
    <t>-2143660687</t>
  </si>
  <si>
    <t>764</t>
  </si>
  <si>
    <t>Konstrukce klempířské</t>
  </si>
  <si>
    <t>14</t>
  </si>
  <si>
    <t>764004801</t>
  </si>
  <si>
    <t>Demontáž podokapního žlabu do suti</t>
  </si>
  <si>
    <t>-535885735</t>
  </si>
  <si>
    <t>764004861</t>
  </si>
  <si>
    <t>Demontáž svodu do suti</t>
  </si>
  <si>
    <t>1041995656</t>
  </si>
  <si>
    <t>764002841</t>
  </si>
  <si>
    <t>Demontáž oplechování horních ploch zdí a nadezdívek do suti</t>
  </si>
  <si>
    <t>-1314138389</t>
  </si>
  <si>
    <t>17</t>
  </si>
  <si>
    <t>764001821</t>
  </si>
  <si>
    <t>Demontáž krytiny ze svitků nebo tabulí do suti</t>
  </si>
  <si>
    <t>m2</t>
  </si>
  <si>
    <t>-72911738</t>
  </si>
  <si>
    <t>18</t>
  </si>
  <si>
    <t>998764201</t>
  </si>
  <si>
    <t>Přesun hmot procentní pro konstrukce klempířské v objektech v do 6 m</t>
  </si>
  <si>
    <t>459971885</t>
  </si>
  <si>
    <t>765</t>
  </si>
  <si>
    <t>Krytina skládaná</t>
  </si>
  <si>
    <t>19</t>
  </si>
  <si>
    <t>765191911</t>
  </si>
  <si>
    <t>Demontáž pojistné hydroizolační fólie kladené ve sklonu přes 30°</t>
  </si>
  <si>
    <t>1683171100</t>
  </si>
  <si>
    <t>20</t>
  </si>
  <si>
    <t>998765201</t>
  </si>
  <si>
    <t>Přesun hmot procentní pro krytiny skládané v objektech v do 6 m</t>
  </si>
  <si>
    <t>724696294</t>
  </si>
  <si>
    <t>766</t>
  </si>
  <si>
    <t>Konstrukce truhlářské</t>
  </si>
  <si>
    <t>766421821</t>
  </si>
  <si>
    <t>Demontáž truhlářského obložení podhledů z palubek</t>
  </si>
  <si>
    <t>-614772525</t>
  </si>
  <si>
    <t>22</t>
  </si>
  <si>
    <t>766421822</t>
  </si>
  <si>
    <t>Demontáž truhlářského obložení podhledů podkladových roštů</t>
  </si>
  <si>
    <t>1946891705</t>
  </si>
  <si>
    <t>23</t>
  </si>
  <si>
    <t>766661842u</t>
  </si>
  <si>
    <t xml:space="preserve">Demontáž  ozdobnýchh lišt </t>
  </si>
  <si>
    <t>-1640007600</t>
  </si>
  <si>
    <t>24</t>
  </si>
  <si>
    <t>998766201</t>
  </si>
  <si>
    <t>Přesun hmot procentní pro konstrukce truhlářské v objektech v do 6 m</t>
  </si>
  <si>
    <t>2143544121</t>
  </si>
  <si>
    <t>02b - Repase stávajících zámečnických a tesařských konstrukcí</t>
  </si>
  <si>
    <t xml:space="preserve">    5 - Komunikace pozemní</t>
  </si>
  <si>
    <t xml:space="preserve">    6 - Úpravy povrchů, podlahy a osazování výplní</t>
  </si>
  <si>
    <t xml:space="preserve">    767 - Konstrukce zámečnické</t>
  </si>
  <si>
    <t xml:space="preserve">    789 - Povrchové úpravy ocelových konstrukcí a technologických zařízení</t>
  </si>
  <si>
    <t>Komunikace pozemní</t>
  </si>
  <si>
    <t>113106023</t>
  </si>
  <si>
    <t>Rozebrání dlažeb při překopech komunikací pro pěší ze zámkové dlažby ručně</t>
  </si>
  <si>
    <t>-1505294131</t>
  </si>
  <si>
    <t>113107022</t>
  </si>
  <si>
    <t>Odstranění podkladu z kameniva drceného tl 200 mm při překopech ručně</t>
  </si>
  <si>
    <t>24171818</t>
  </si>
  <si>
    <t>564861111</t>
  </si>
  <si>
    <t>Podklad ze štěrkodrtě ŠD tl 200 mm</t>
  </si>
  <si>
    <t>315830866</t>
  </si>
  <si>
    <t>979051121</t>
  </si>
  <si>
    <t>Očištění zámkových dlaždic se spárováním z kameniva těženého při překopech</t>
  </si>
  <si>
    <t>-1757984690</t>
  </si>
  <si>
    <t>596211210</t>
  </si>
  <si>
    <t>Kladení zámkové dlažby komunikací pro pěší tl 80 mm skupiny A pl do 50 m2</t>
  </si>
  <si>
    <t>1487666190</t>
  </si>
  <si>
    <t>M</t>
  </si>
  <si>
    <t>59245091</t>
  </si>
  <si>
    <t>dlažba zámková profilová tl.80mm barevná</t>
  </si>
  <si>
    <t>128</t>
  </si>
  <si>
    <t>1646819134</t>
  </si>
  <si>
    <t>998018001</t>
  </si>
  <si>
    <t>Přesun hmot ruční pro budovy v do 6 m</t>
  </si>
  <si>
    <t>-849301345</t>
  </si>
  <si>
    <t>Úpravy povrchů, podlahy a osazování výplní</t>
  </si>
  <si>
    <t>629991001u</t>
  </si>
  <si>
    <t>Zakrytí ploch nástupiště, bez fólie (11,7-4,59=7,11Kč/m2</t>
  </si>
  <si>
    <t>-1634107799</t>
  </si>
  <si>
    <t>95250515</t>
  </si>
  <si>
    <t>nájem za den plachty ochranné plastové textilie</t>
  </si>
  <si>
    <t>1995254370</t>
  </si>
  <si>
    <t>985132111u</t>
  </si>
  <si>
    <t>Očištění ploch vysokotlakou vodou tesařských, truhlářských a klempířských konstrukcí</t>
  </si>
  <si>
    <t>-1766783457</t>
  </si>
  <si>
    <t>1200620423</t>
  </si>
  <si>
    <t>857072669</t>
  </si>
  <si>
    <t>-670710490</t>
  </si>
  <si>
    <t>-812725846</t>
  </si>
  <si>
    <t>312675172</t>
  </si>
  <si>
    <t>767</t>
  </si>
  <si>
    <t>Konstrukce zámečnické</t>
  </si>
  <si>
    <t>M1</t>
  </si>
  <si>
    <t>Replika litinového sloupu vč. montáže</t>
  </si>
  <si>
    <t>ks</t>
  </si>
  <si>
    <t>32</t>
  </si>
  <si>
    <t>91171538</t>
  </si>
  <si>
    <t>M2</t>
  </si>
  <si>
    <t xml:space="preserve">Oprava hlavic sloupů na místě </t>
  </si>
  <si>
    <t>-442920549</t>
  </si>
  <si>
    <t>M3</t>
  </si>
  <si>
    <t>Replika ozdobné hlavice sloupu</t>
  </si>
  <si>
    <t>-1778729593</t>
  </si>
  <si>
    <t>HZS5</t>
  </si>
  <si>
    <t>Zámečnické práce - oprava spojů podélných vaznic ramen sloupů</t>
  </si>
  <si>
    <t>650403645</t>
  </si>
  <si>
    <t>M4</t>
  </si>
  <si>
    <t>spojovací materiál pro repase zámečnických a tesařských konstrukcí, žárově zinkovaný tř.pevnosti 8.8</t>
  </si>
  <si>
    <t>soubor</t>
  </si>
  <si>
    <t>1371930411</t>
  </si>
  <si>
    <t>HZS6</t>
  </si>
  <si>
    <t xml:space="preserve">Kompletní tmelení poškozených litinových sloupů, dříků a ramen na místě </t>
  </si>
  <si>
    <t>-171444434</t>
  </si>
  <si>
    <t>M5</t>
  </si>
  <si>
    <t>tmel</t>
  </si>
  <si>
    <t>-1717259093</t>
  </si>
  <si>
    <t>998767201</t>
  </si>
  <si>
    <t>Přesun hmot procentní pro zámečnické konstrukce v objektech v do 6 m</t>
  </si>
  <si>
    <t>-1497525176</t>
  </si>
  <si>
    <t>789</t>
  </si>
  <si>
    <t>Povrchové úpravy ocelových konstrukcí a technologických zařízení</t>
  </si>
  <si>
    <t>789221122</t>
  </si>
  <si>
    <t>Provedení otryskání litinových sloupů abrazivem na Sa 2 1/2  (odvoz písku z tryskání započten do odvozu suti)</t>
  </si>
  <si>
    <t>-1049338397</t>
  </si>
  <si>
    <t>25</t>
  </si>
  <si>
    <t>42118101</t>
  </si>
  <si>
    <t xml:space="preserve">materiál tryskací (ostrohranný tvrdý písek) </t>
  </si>
  <si>
    <t>-1350947140</t>
  </si>
  <si>
    <t>02c - Střešní plášť, klempířské a tesařské konstrukce</t>
  </si>
  <si>
    <t xml:space="preserve">    783 - Dokončovací práce - nátěry</t>
  </si>
  <si>
    <t>762332534</t>
  </si>
  <si>
    <t>Montáž vázaných kcí krovů pravidelných z řeziva hoblovaného průřezové plochy do 450 cm2</t>
  </si>
  <si>
    <t>386550602</t>
  </si>
  <si>
    <t>řezivo sušené smrk tl.180 x 250 mm I.jakost vč. výřezu, opracování a hoblování</t>
  </si>
  <si>
    <t>-2084288011</t>
  </si>
  <si>
    <t>762332533</t>
  </si>
  <si>
    <t>Montáž vázaných kcí krovů pravidelných z řeziva hoblovaného průřezové plochy do 288 cm2</t>
  </si>
  <si>
    <t>971058120</t>
  </si>
  <si>
    <t>řezivo sušené smrk tl.180 x 140 mm I.jakost vč. výřezu, opracování a hoblování</t>
  </si>
  <si>
    <t>498301516</t>
  </si>
  <si>
    <t>762395000</t>
  </si>
  <si>
    <t>Spojovací prostředky krovů, bednění, laťování, nadstřešních konstrukcí</t>
  </si>
  <si>
    <t>m3</t>
  </si>
  <si>
    <t>-703932635</t>
  </si>
  <si>
    <t>762842121u</t>
  </si>
  <si>
    <t>Montáž podbíjení střech - ozdobné lišty</t>
  </si>
  <si>
    <t>-1036564251</t>
  </si>
  <si>
    <t>ozdobné lišty podhledu dřevěné</t>
  </si>
  <si>
    <t>1103189923</t>
  </si>
  <si>
    <t>766423112</t>
  </si>
  <si>
    <t>Montáž obložení podhledů členitých palubkami z měkkého dřeva š do 60 mm</t>
  </si>
  <si>
    <t>-541984779</t>
  </si>
  <si>
    <t>M6</t>
  </si>
  <si>
    <t>dřevěné prvky podhledové části zastřešení</t>
  </si>
  <si>
    <t>392360029</t>
  </si>
  <si>
    <t>762895000</t>
  </si>
  <si>
    <t>Spojovací prostředky pro montáž záklopu, stropnice a podbíjení</t>
  </si>
  <si>
    <t>-1198127933</t>
  </si>
  <si>
    <t>1150944171</t>
  </si>
  <si>
    <t>764244411</t>
  </si>
  <si>
    <t>Oplechování  z TiZn předzvětralého plechu kotvené rš přes 800 mm</t>
  </si>
  <si>
    <t>-1083814654</t>
  </si>
  <si>
    <t>764101101</t>
  </si>
  <si>
    <t>Montáž krytiny střechy rovné drážkováním ze svitků rš do 600 mm sklonu do 30°</t>
  </si>
  <si>
    <t>644414484</t>
  </si>
  <si>
    <t>střešní krytina TiZn předzvětralý, břidlicově šedý 0,7 mm</t>
  </si>
  <si>
    <t>1442519463</t>
  </si>
  <si>
    <t>764245411u</t>
  </si>
  <si>
    <t>Oplechování nadezdívek bez rohů z TiZn předzvětralého plechu  rš přes 800 mm - přeplechování atiky na VB vč.úprav plechů</t>
  </si>
  <si>
    <t>-1777793723</t>
  </si>
  <si>
    <t>764541407</t>
  </si>
  <si>
    <t>Žlab podokapní půlkruhový z TiZn předzvětralého plechu tl 0,8mm rš 400 mm vč. háků</t>
  </si>
  <si>
    <t>-1097360210</t>
  </si>
  <si>
    <t>764242432</t>
  </si>
  <si>
    <t>Oplechování rovné okapové hrany z TiZn předzvětralého plechu rš 200 mm</t>
  </si>
  <si>
    <t>-1523119383</t>
  </si>
  <si>
    <t>764548424</t>
  </si>
  <si>
    <t>Svody kruhové včetně objímek, kolen, odskoků z TiZn předzvětralého plechu průměru 120 mm</t>
  </si>
  <si>
    <t>1539074447</t>
  </si>
  <si>
    <t>M7</t>
  </si>
  <si>
    <t xml:space="preserve">Prostupové manžety  střešní krytnou </t>
  </si>
  <si>
    <t>-1511801336</t>
  </si>
  <si>
    <t>M8</t>
  </si>
  <si>
    <t>Litinové svody vody - doplnění manžet na stávající dílce</t>
  </si>
  <si>
    <t>-1513446417</t>
  </si>
  <si>
    <t>M9</t>
  </si>
  <si>
    <t>Litinové svody vody - doplnění konzol pro uchycení ke sloupu</t>
  </si>
  <si>
    <t>46205596</t>
  </si>
  <si>
    <t>M10</t>
  </si>
  <si>
    <t>spojovací materiál pro klempířské, tesařské konstrukce žárově zinkovaný tř.pevnosti 8.8</t>
  </si>
  <si>
    <t>164370809</t>
  </si>
  <si>
    <t>-1502912205</t>
  </si>
  <si>
    <t>765191001</t>
  </si>
  <si>
    <t>Montáž pojistné hydroizolační nebo parotěsné fólie kladené ve sklonu do 20° lepením na bednění nebo izolaci</t>
  </si>
  <si>
    <t>-1071919912</t>
  </si>
  <si>
    <t>765191051u</t>
  </si>
  <si>
    <t>Montáž pojistné hydroizolační nebo parotěsné fólie styk střechy a atik.zdi</t>
  </si>
  <si>
    <t>-1433283757</t>
  </si>
  <si>
    <t>26</t>
  </si>
  <si>
    <t>765191071</t>
  </si>
  <si>
    <t>Montáž pojistné hydroizolační nebo parotěsné fólie okapu</t>
  </si>
  <si>
    <t>-541411145</t>
  </si>
  <si>
    <t>27</t>
  </si>
  <si>
    <t>mezistřešní fólie</t>
  </si>
  <si>
    <t>-1727006289</t>
  </si>
  <si>
    <t>28</t>
  </si>
  <si>
    <t>2051446494</t>
  </si>
  <si>
    <t>783</t>
  </si>
  <si>
    <t>Dokončovací práce - nátěry</t>
  </si>
  <si>
    <t>29</t>
  </si>
  <si>
    <t>783213011</t>
  </si>
  <si>
    <t>Napouštěcí jednonásobný syntetický protiplísňový nátěr tesařských prvků nezabudovaných do konstrukce</t>
  </si>
  <si>
    <t>123687171</t>
  </si>
  <si>
    <t>30</t>
  </si>
  <si>
    <t>783214101</t>
  </si>
  <si>
    <t>Základní jednonásobný syntetický nátěr tesařských konstrukcí</t>
  </si>
  <si>
    <t>-842701942</t>
  </si>
  <si>
    <t>31</t>
  </si>
  <si>
    <t>783218211</t>
  </si>
  <si>
    <t>Lakovací dvojnásobný syntetický nátěr s mezibroušením tesařských konstrukcí</t>
  </si>
  <si>
    <t>1319182934</t>
  </si>
  <si>
    <t>02d - Zámečnické konstrukce, stavební montáže</t>
  </si>
  <si>
    <t>767R</t>
  </si>
  <si>
    <t>Montáž ocelové konstrukce</t>
  </si>
  <si>
    <t>kg</t>
  </si>
  <si>
    <t>77542880</t>
  </si>
  <si>
    <t>13010978</t>
  </si>
  <si>
    <t>ocel profilová HE-B 180 jakost 11 375</t>
  </si>
  <si>
    <t>1826758200</t>
  </si>
  <si>
    <t>základové kotvení do M32, materiál žárové zinkovaný</t>
  </si>
  <si>
    <t>2049393628</t>
  </si>
  <si>
    <t>Podlití sloupů vč.dodání všech hmot</t>
  </si>
  <si>
    <t>-842764603</t>
  </si>
  <si>
    <t>spojovací materiál pro zámečnické konstrukce žárově zinkovaný</t>
  </si>
  <si>
    <t>-1869111855</t>
  </si>
  <si>
    <t>559294213</t>
  </si>
  <si>
    <t>02e - Vedlejší rozpočtové náklady</t>
  </si>
  <si>
    <t xml:space="preserve">    9 - Zdvíhací a manipulační technika, lešení</t>
  </si>
  <si>
    <t>VRN - Vedlejší rozpočtové náklady</t>
  </si>
  <si>
    <t>Zdvíhací a manipulační technika, lešení</t>
  </si>
  <si>
    <t>945412112</t>
  </si>
  <si>
    <t>Teleskopická hydraulická montážní plošina výška zdvihu do 21 m</t>
  </si>
  <si>
    <t>den</t>
  </si>
  <si>
    <t>-861205940</t>
  </si>
  <si>
    <t>943221111</t>
  </si>
  <si>
    <t>Montáž lešení prostorového rámového těžkého s podlahami zatížení tř. 4 do 300 kg/m2 v do 10 m</t>
  </si>
  <si>
    <t>-1266745574</t>
  </si>
  <si>
    <t>943221211</t>
  </si>
  <si>
    <t>Příplatek k lešení prostorovému rámovému těžkému s podlahami tř.4 v 10 m za první a ZKD den použití</t>
  </si>
  <si>
    <t>-1188585055</t>
  </si>
  <si>
    <t>943221811</t>
  </si>
  <si>
    <t>Demontáž lešení prostorového rámového těžkého s podlahami zatížení tř. 4 do 300 kg/m2 v do 10 m</t>
  </si>
  <si>
    <t>-656622040</t>
  </si>
  <si>
    <t>VRN</t>
  </si>
  <si>
    <t>065002000</t>
  </si>
  <si>
    <t>Doprava klempířských prvků na stavbu vč.vykládky</t>
  </si>
  <si>
    <t>1024</t>
  </si>
  <si>
    <t>-760063479</t>
  </si>
  <si>
    <t>011514000</t>
  </si>
  <si>
    <t>Stavebně-technický průzkum stávajících konstrukcí</t>
  </si>
  <si>
    <t>732560017</t>
  </si>
  <si>
    <t>013294000</t>
  </si>
  <si>
    <t>Zpracování dílenské dokumentace</t>
  </si>
  <si>
    <t>1577535056</t>
  </si>
  <si>
    <t>032002000</t>
  </si>
  <si>
    <t>Vybavení staveniště</t>
  </si>
  <si>
    <t>-1211182362</t>
  </si>
  <si>
    <t>034002000</t>
  </si>
  <si>
    <t>Zabezpečení staveniště</t>
  </si>
  <si>
    <t>-972551101</t>
  </si>
  <si>
    <t>039002000</t>
  </si>
  <si>
    <t>Zrušení zařízení staveniště</t>
  </si>
  <si>
    <t>oubor…</t>
  </si>
  <si>
    <t>-1848647123</t>
  </si>
  <si>
    <t>079002000</t>
  </si>
  <si>
    <t>Vedoucí pracovník s oprácněním B-02</t>
  </si>
  <si>
    <t>-381773989</t>
  </si>
  <si>
    <t>034103000</t>
  </si>
  <si>
    <t>Oplocení staveniště</t>
  </si>
  <si>
    <t>-171192540</t>
  </si>
  <si>
    <t>034203000</t>
  </si>
  <si>
    <t>Opatření na ochranu dlažby - překrytí deskami OSB3N tl.25 mm</t>
  </si>
  <si>
    <t>709534862</t>
  </si>
  <si>
    <t>032803000</t>
  </si>
  <si>
    <t>Pronájem kontejneru 7 t</t>
  </si>
  <si>
    <t>dnů</t>
  </si>
  <si>
    <t>789902838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</si>
</sst>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7" t="s">
        <v>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90" t="s">
        <v>13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92" t="s">
        <v>15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19</v>
      </c>
      <c r="AK17" s="23" t="s">
        <v>24</v>
      </c>
      <c r="AN17" s="21" t="s">
        <v>1</v>
      </c>
      <c r="AR17" s="17"/>
      <c r="BS17" s="14" t="s">
        <v>27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23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27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4">
        <f>ROUND(AG94,2)</f>
        <v>0</v>
      </c>
      <c r="AL26" s="195"/>
      <c r="AM26" s="195"/>
      <c r="AN26" s="195"/>
      <c r="AO26" s="195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6" t="s">
        <v>31</v>
      </c>
      <c r="M28" s="196"/>
      <c r="N28" s="196"/>
      <c r="O28" s="196"/>
      <c r="P28" s="196"/>
      <c r="Q28" s="26"/>
      <c r="R28" s="26"/>
      <c r="S28" s="26"/>
      <c r="T28" s="26"/>
      <c r="U28" s="26"/>
      <c r="V28" s="26"/>
      <c r="W28" s="196" t="s">
        <v>32</v>
      </c>
      <c r="X28" s="196"/>
      <c r="Y28" s="196"/>
      <c r="Z28" s="196"/>
      <c r="AA28" s="196"/>
      <c r="AB28" s="196"/>
      <c r="AC28" s="196"/>
      <c r="AD28" s="196"/>
      <c r="AE28" s="196"/>
      <c r="AF28" s="26"/>
      <c r="AG28" s="26"/>
      <c r="AH28" s="26"/>
      <c r="AI28" s="26"/>
      <c r="AJ28" s="26"/>
      <c r="AK28" s="196" t="s">
        <v>33</v>
      </c>
      <c r="AL28" s="196"/>
      <c r="AM28" s="196"/>
      <c r="AN28" s="196"/>
      <c r="AO28" s="196"/>
      <c r="AP28" s="26"/>
      <c r="AQ28" s="26"/>
      <c r="AR28" s="27"/>
      <c r="BE28" s="26"/>
    </row>
    <row r="29" spans="1:71" s="3" customFormat="1" ht="14.45" customHeight="1">
      <c r="B29" s="31"/>
      <c r="D29" s="23" t="s">
        <v>34</v>
      </c>
      <c r="F29" s="23" t="s">
        <v>35</v>
      </c>
      <c r="L29" s="187">
        <v>0.21</v>
      </c>
      <c r="M29" s="188"/>
      <c r="N29" s="188"/>
      <c r="O29" s="188"/>
      <c r="P29" s="188"/>
      <c r="W29" s="189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K29" s="189">
        <f>ROUND(AV94, 2)</f>
        <v>0</v>
      </c>
      <c r="AL29" s="188"/>
      <c r="AM29" s="188"/>
      <c r="AN29" s="188"/>
      <c r="AO29" s="188"/>
      <c r="AR29" s="31"/>
    </row>
    <row r="30" spans="1:71" s="3" customFormat="1" ht="14.45" customHeight="1">
      <c r="B30" s="31"/>
      <c r="F30" s="23" t="s">
        <v>36</v>
      </c>
      <c r="L30" s="187">
        <v>0.15</v>
      </c>
      <c r="M30" s="188"/>
      <c r="N30" s="188"/>
      <c r="O30" s="188"/>
      <c r="P30" s="188"/>
      <c r="W30" s="189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9">
        <f>ROUND(AW94, 2)</f>
        <v>0</v>
      </c>
      <c r="AL30" s="188"/>
      <c r="AM30" s="188"/>
      <c r="AN30" s="188"/>
      <c r="AO30" s="188"/>
      <c r="AR30" s="31"/>
    </row>
    <row r="31" spans="1:71" s="3" customFormat="1" ht="14.45" hidden="1" customHeight="1">
      <c r="B31" s="31"/>
      <c r="F31" s="23" t="s">
        <v>37</v>
      </c>
      <c r="L31" s="187">
        <v>0.21</v>
      </c>
      <c r="M31" s="188"/>
      <c r="N31" s="188"/>
      <c r="O31" s="188"/>
      <c r="P31" s="188"/>
      <c r="W31" s="189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9">
        <v>0</v>
      </c>
      <c r="AL31" s="188"/>
      <c r="AM31" s="188"/>
      <c r="AN31" s="188"/>
      <c r="AO31" s="188"/>
      <c r="AR31" s="31"/>
    </row>
    <row r="32" spans="1:71" s="3" customFormat="1" ht="14.45" hidden="1" customHeight="1">
      <c r="B32" s="31"/>
      <c r="F32" s="23" t="s">
        <v>38</v>
      </c>
      <c r="L32" s="187">
        <v>0.15</v>
      </c>
      <c r="M32" s="188"/>
      <c r="N32" s="188"/>
      <c r="O32" s="188"/>
      <c r="P32" s="188"/>
      <c r="W32" s="189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9">
        <v>0</v>
      </c>
      <c r="AL32" s="188"/>
      <c r="AM32" s="188"/>
      <c r="AN32" s="188"/>
      <c r="AO32" s="188"/>
      <c r="AR32" s="31"/>
    </row>
    <row r="33" spans="1:57" s="3" customFormat="1" ht="14.45" hidden="1" customHeight="1">
      <c r="B33" s="31"/>
      <c r="F33" s="23" t="s">
        <v>39</v>
      </c>
      <c r="L33" s="187">
        <v>0</v>
      </c>
      <c r="M33" s="188"/>
      <c r="N33" s="188"/>
      <c r="O33" s="188"/>
      <c r="P33" s="188"/>
      <c r="W33" s="189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9">
        <v>0</v>
      </c>
      <c r="AL33" s="188"/>
      <c r="AM33" s="188"/>
      <c r="AN33" s="188"/>
      <c r="AO33" s="188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201" t="s">
        <v>42</v>
      </c>
      <c r="Y35" s="199"/>
      <c r="Z35" s="199"/>
      <c r="AA35" s="199"/>
      <c r="AB35" s="199"/>
      <c r="AC35" s="34"/>
      <c r="AD35" s="34"/>
      <c r="AE35" s="34"/>
      <c r="AF35" s="34"/>
      <c r="AG35" s="34"/>
      <c r="AH35" s="34"/>
      <c r="AI35" s="34"/>
      <c r="AJ35" s="34"/>
      <c r="AK35" s="198">
        <f>SUM(AK26:AK33)</f>
        <v>0</v>
      </c>
      <c r="AL35" s="199"/>
      <c r="AM35" s="199"/>
      <c r="AN35" s="199"/>
      <c r="AO35" s="200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M005</v>
      </c>
      <c r="AR84" s="45"/>
    </row>
    <row r="85" spans="1:91" s="5" customFormat="1" ht="36.950000000000003" customHeight="1">
      <c r="B85" s="46"/>
      <c r="C85" s="47" t="s">
        <v>14</v>
      </c>
      <c r="L85" s="168" t="str">
        <f>K6</f>
        <v>Opravy zastřešení železničního uzlu Ostrava Svinov</v>
      </c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K85" s="169"/>
      <c r="AL85" s="169"/>
      <c r="AM85" s="169"/>
      <c r="AN85" s="169"/>
      <c r="AO85" s="169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70" t="str">
        <f>IF(AN8= "","",AN8)</f>
        <v>8. 9. 2020</v>
      </c>
      <c r="AN87" s="170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171" t="str">
        <f>IF(E17="","",E17)</f>
        <v xml:space="preserve"> </v>
      </c>
      <c r="AN89" s="172"/>
      <c r="AO89" s="172"/>
      <c r="AP89" s="172"/>
      <c r="AQ89" s="26"/>
      <c r="AR89" s="27"/>
      <c r="AS89" s="173" t="s">
        <v>50</v>
      </c>
      <c r="AT89" s="174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71" t="str">
        <f>IF(E20="","",E20)</f>
        <v xml:space="preserve"> </v>
      </c>
      <c r="AN90" s="172"/>
      <c r="AO90" s="172"/>
      <c r="AP90" s="172"/>
      <c r="AQ90" s="26"/>
      <c r="AR90" s="27"/>
      <c r="AS90" s="175"/>
      <c r="AT90" s="176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5"/>
      <c r="AT91" s="176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77" t="s">
        <v>51</v>
      </c>
      <c r="D92" s="178"/>
      <c r="E92" s="178"/>
      <c r="F92" s="178"/>
      <c r="G92" s="178"/>
      <c r="H92" s="54"/>
      <c r="I92" s="179" t="s">
        <v>52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1" t="s">
        <v>53</v>
      </c>
      <c r="AH92" s="178"/>
      <c r="AI92" s="178"/>
      <c r="AJ92" s="178"/>
      <c r="AK92" s="178"/>
      <c r="AL92" s="178"/>
      <c r="AM92" s="178"/>
      <c r="AN92" s="179" t="s">
        <v>54</v>
      </c>
      <c r="AO92" s="178"/>
      <c r="AP92" s="180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5">
        <f>ROUND(SUM(AG95:AG99),2)</f>
        <v>0</v>
      </c>
      <c r="AH94" s="185"/>
      <c r="AI94" s="185"/>
      <c r="AJ94" s="185"/>
      <c r="AK94" s="185"/>
      <c r="AL94" s="185"/>
      <c r="AM94" s="185"/>
      <c r="AN94" s="186">
        <f t="shared" ref="AN94:AN99" si="0">SUM(AG94,AT94)</f>
        <v>0</v>
      </c>
      <c r="AO94" s="186"/>
      <c r="AP94" s="186"/>
      <c r="AQ94" s="66" t="s">
        <v>1</v>
      </c>
      <c r="AR94" s="62"/>
      <c r="AS94" s="67">
        <f>ROUND(SUM(AS95:AS99),2)</f>
        <v>0</v>
      </c>
      <c r="AT94" s="68">
        <f t="shared" ref="AT94:AT99" si="1">ROUND(SUM(AV94:AW94),2)</f>
        <v>0</v>
      </c>
      <c r="AU94" s="69">
        <f>ROUND(SUM(AU95:AU99),5)</f>
        <v>4859.8952200000003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ROUND(SUM(AZ95:AZ99),2)</f>
        <v>0</v>
      </c>
      <c r="BA94" s="68">
        <f>ROUND(SUM(BA95:BA99),2)</f>
        <v>0</v>
      </c>
      <c r="BB94" s="68">
        <f>ROUND(SUM(BB95:BB99),2)</f>
        <v>0</v>
      </c>
      <c r="BC94" s="68">
        <f>ROUND(SUM(BC95:BC99),2)</f>
        <v>0</v>
      </c>
      <c r="BD94" s="70">
        <f>ROUND(SUM(BD95:BD99),2)</f>
        <v>0</v>
      </c>
      <c r="BS94" s="71" t="s">
        <v>69</v>
      </c>
      <c r="BT94" s="71" t="s">
        <v>70</v>
      </c>
      <c r="BU94" s="72" t="s">
        <v>71</v>
      </c>
      <c r="BV94" s="71" t="s">
        <v>72</v>
      </c>
      <c r="BW94" s="71" t="s">
        <v>4</v>
      </c>
      <c r="BX94" s="71" t="s">
        <v>73</v>
      </c>
      <c r="CL94" s="71" t="s">
        <v>1</v>
      </c>
    </row>
    <row r="95" spans="1:91" s="7" customFormat="1" ht="24.75" customHeight="1">
      <c r="A95" s="73" t="s">
        <v>74</v>
      </c>
      <c r="B95" s="74"/>
      <c r="C95" s="75"/>
      <c r="D95" s="184" t="s">
        <v>75</v>
      </c>
      <c r="E95" s="184"/>
      <c r="F95" s="184"/>
      <c r="G95" s="184"/>
      <c r="H95" s="184"/>
      <c r="I95" s="76"/>
      <c r="J95" s="184" t="s">
        <v>76</v>
      </c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2">
        <f>'02a - Demontáže a odstran...'!J30</f>
        <v>0</v>
      </c>
      <c r="AH95" s="183"/>
      <c r="AI95" s="183"/>
      <c r="AJ95" s="183"/>
      <c r="AK95" s="183"/>
      <c r="AL95" s="183"/>
      <c r="AM95" s="183"/>
      <c r="AN95" s="182">
        <f t="shared" si="0"/>
        <v>0</v>
      </c>
      <c r="AO95" s="183"/>
      <c r="AP95" s="183"/>
      <c r="AQ95" s="77" t="s">
        <v>77</v>
      </c>
      <c r="AR95" s="74"/>
      <c r="AS95" s="78">
        <v>0</v>
      </c>
      <c r="AT95" s="79">
        <f t="shared" si="1"/>
        <v>0</v>
      </c>
      <c r="AU95" s="80">
        <f>'02a - Demontáže a odstran...'!P124</f>
        <v>826.84661000000006</v>
      </c>
      <c r="AV95" s="79">
        <f>'02a - Demontáže a odstran...'!J33</f>
        <v>0</v>
      </c>
      <c r="AW95" s="79">
        <f>'02a - Demontáže a odstran...'!J34</f>
        <v>0</v>
      </c>
      <c r="AX95" s="79">
        <f>'02a - Demontáže a odstran...'!J35</f>
        <v>0</v>
      </c>
      <c r="AY95" s="79">
        <f>'02a - Demontáže a odstran...'!J36</f>
        <v>0</v>
      </c>
      <c r="AZ95" s="79">
        <f>'02a - Demontáže a odstran...'!F33</f>
        <v>0</v>
      </c>
      <c r="BA95" s="79">
        <f>'02a - Demontáže a odstran...'!F34</f>
        <v>0</v>
      </c>
      <c r="BB95" s="79">
        <f>'02a - Demontáže a odstran...'!F35</f>
        <v>0</v>
      </c>
      <c r="BC95" s="79">
        <f>'02a - Demontáže a odstran...'!F36</f>
        <v>0</v>
      </c>
      <c r="BD95" s="81">
        <f>'02a - Demontáže a odstran...'!F37</f>
        <v>0</v>
      </c>
      <c r="BT95" s="82" t="s">
        <v>78</v>
      </c>
      <c r="BV95" s="82" t="s">
        <v>72</v>
      </c>
      <c r="BW95" s="82" t="s">
        <v>79</v>
      </c>
      <c r="BX95" s="82" t="s">
        <v>4</v>
      </c>
      <c r="CL95" s="82" t="s">
        <v>1</v>
      </c>
      <c r="CM95" s="82" t="s">
        <v>80</v>
      </c>
    </row>
    <row r="96" spans="1:91" s="7" customFormat="1" ht="24.75" customHeight="1">
      <c r="A96" s="73" t="s">
        <v>74</v>
      </c>
      <c r="B96" s="74"/>
      <c r="C96" s="75"/>
      <c r="D96" s="184" t="s">
        <v>81</v>
      </c>
      <c r="E96" s="184"/>
      <c r="F96" s="184"/>
      <c r="G96" s="184"/>
      <c r="H96" s="184"/>
      <c r="I96" s="76"/>
      <c r="J96" s="184" t="s">
        <v>82</v>
      </c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2">
        <f>'02b - Repase stávajících ...'!J30</f>
        <v>0</v>
      </c>
      <c r="AH96" s="183"/>
      <c r="AI96" s="183"/>
      <c r="AJ96" s="183"/>
      <c r="AK96" s="183"/>
      <c r="AL96" s="183"/>
      <c r="AM96" s="183"/>
      <c r="AN96" s="182">
        <f t="shared" si="0"/>
        <v>0</v>
      </c>
      <c r="AO96" s="183"/>
      <c r="AP96" s="183"/>
      <c r="AQ96" s="77" t="s">
        <v>77</v>
      </c>
      <c r="AR96" s="74"/>
      <c r="AS96" s="78">
        <v>0</v>
      </c>
      <c r="AT96" s="79">
        <f t="shared" si="1"/>
        <v>0</v>
      </c>
      <c r="AU96" s="80">
        <f>'02b - Repase stávajících ...'!P124</f>
        <v>609.38068499999997</v>
      </c>
      <c r="AV96" s="79">
        <f>'02b - Repase stávajících ...'!J33</f>
        <v>0</v>
      </c>
      <c r="AW96" s="79">
        <f>'02b - Repase stávajících ...'!J34</f>
        <v>0</v>
      </c>
      <c r="AX96" s="79">
        <f>'02b - Repase stávajících ...'!J35</f>
        <v>0</v>
      </c>
      <c r="AY96" s="79">
        <f>'02b - Repase stávajících ...'!J36</f>
        <v>0</v>
      </c>
      <c r="AZ96" s="79">
        <f>'02b - Repase stávajících ...'!F33</f>
        <v>0</v>
      </c>
      <c r="BA96" s="79">
        <f>'02b - Repase stávajících ...'!F34</f>
        <v>0</v>
      </c>
      <c r="BB96" s="79">
        <f>'02b - Repase stávajících ...'!F35</f>
        <v>0</v>
      </c>
      <c r="BC96" s="79">
        <f>'02b - Repase stávajících ...'!F36</f>
        <v>0</v>
      </c>
      <c r="BD96" s="81">
        <f>'02b - Repase stávajících ...'!F37</f>
        <v>0</v>
      </c>
      <c r="BT96" s="82" t="s">
        <v>78</v>
      </c>
      <c r="BV96" s="82" t="s">
        <v>72</v>
      </c>
      <c r="BW96" s="82" t="s">
        <v>83</v>
      </c>
      <c r="BX96" s="82" t="s">
        <v>4</v>
      </c>
      <c r="CL96" s="82" t="s">
        <v>1</v>
      </c>
      <c r="CM96" s="82" t="s">
        <v>80</v>
      </c>
    </row>
    <row r="97" spans="1:91" s="7" customFormat="1" ht="24.75" customHeight="1">
      <c r="A97" s="73" t="s">
        <v>74</v>
      </c>
      <c r="B97" s="74"/>
      <c r="C97" s="75"/>
      <c r="D97" s="184" t="s">
        <v>84</v>
      </c>
      <c r="E97" s="184"/>
      <c r="F97" s="184"/>
      <c r="G97" s="184"/>
      <c r="H97" s="184"/>
      <c r="I97" s="76"/>
      <c r="J97" s="184" t="s">
        <v>85</v>
      </c>
      <c r="K97" s="184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182">
        <f>'02c - Střešní plášť, klem...'!J30</f>
        <v>0</v>
      </c>
      <c r="AH97" s="183"/>
      <c r="AI97" s="183"/>
      <c r="AJ97" s="183"/>
      <c r="AK97" s="183"/>
      <c r="AL97" s="183"/>
      <c r="AM97" s="183"/>
      <c r="AN97" s="182">
        <f t="shared" si="0"/>
        <v>0</v>
      </c>
      <c r="AO97" s="183"/>
      <c r="AP97" s="183"/>
      <c r="AQ97" s="77" t="s">
        <v>77</v>
      </c>
      <c r="AR97" s="74"/>
      <c r="AS97" s="78">
        <v>0</v>
      </c>
      <c r="AT97" s="79">
        <f t="shared" si="1"/>
        <v>0</v>
      </c>
      <c r="AU97" s="80">
        <f>'02c - Střešní plášť, klem...'!P121</f>
        <v>3292.0171199999995</v>
      </c>
      <c r="AV97" s="79">
        <f>'02c - Střešní plášť, klem...'!J33</f>
        <v>0</v>
      </c>
      <c r="AW97" s="79">
        <f>'02c - Střešní plášť, klem...'!J34</f>
        <v>0</v>
      </c>
      <c r="AX97" s="79">
        <f>'02c - Střešní plášť, klem...'!J35</f>
        <v>0</v>
      </c>
      <c r="AY97" s="79">
        <f>'02c - Střešní plášť, klem...'!J36</f>
        <v>0</v>
      </c>
      <c r="AZ97" s="79">
        <f>'02c - Střešní plášť, klem...'!F33</f>
        <v>0</v>
      </c>
      <c r="BA97" s="79">
        <f>'02c - Střešní plášť, klem...'!F34</f>
        <v>0</v>
      </c>
      <c r="BB97" s="79">
        <f>'02c - Střešní plášť, klem...'!F35</f>
        <v>0</v>
      </c>
      <c r="BC97" s="79">
        <f>'02c - Střešní plášť, klem...'!F36</f>
        <v>0</v>
      </c>
      <c r="BD97" s="81">
        <f>'02c - Střešní plášť, klem...'!F37</f>
        <v>0</v>
      </c>
      <c r="BT97" s="82" t="s">
        <v>78</v>
      </c>
      <c r="BV97" s="82" t="s">
        <v>72</v>
      </c>
      <c r="BW97" s="82" t="s">
        <v>86</v>
      </c>
      <c r="BX97" s="82" t="s">
        <v>4</v>
      </c>
      <c r="CL97" s="82" t="s">
        <v>1</v>
      </c>
      <c r="CM97" s="82" t="s">
        <v>80</v>
      </c>
    </row>
    <row r="98" spans="1:91" s="7" customFormat="1" ht="24.75" customHeight="1">
      <c r="A98" s="73" t="s">
        <v>74</v>
      </c>
      <c r="B98" s="74"/>
      <c r="C98" s="75"/>
      <c r="D98" s="184" t="s">
        <v>87</v>
      </c>
      <c r="E98" s="184"/>
      <c r="F98" s="184"/>
      <c r="G98" s="184"/>
      <c r="H98" s="184"/>
      <c r="I98" s="76"/>
      <c r="J98" s="184" t="s">
        <v>88</v>
      </c>
      <c r="K98" s="184"/>
      <c r="L98" s="184"/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2">
        <f>'02d - Zámečnické konstruk...'!J30</f>
        <v>0</v>
      </c>
      <c r="AH98" s="183"/>
      <c r="AI98" s="183"/>
      <c r="AJ98" s="183"/>
      <c r="AK98" s="183"/>
      <c r="AL98" s="183"/>
      <c r="AM98" s="183"/>
      <c r="AN98" s="182">
        <f t="shared" si="0"/>
        <v>0</v>
      </c>
      <c r="AO98" s="183"/>
      <c r="AP98" s="183"/>
      <c r="AQ98" s="77" t="s">
        <v>77</v>
      </c>
      <c r="AR98" s="74"/>
      <c r="AS98" s="78">
        <v>0</v>
      </c>
      <c r="AT98" s="79">
        <f t="shared" si="1"/>
        <v>0</v>
      </c>
      <c r="AU98" s="80">
        <f>'02d - Zámečnické konstruk...'!P118</f>
        <v>64.066800000000001</v>
      </c>
      <c r="AV98" s="79">
        <f>'02d - Zámečnické konstruk...'!J33</f>
        <v>0</v>
      </c>
      <c r="AW98" s="79">
        <f>'02d - Zámečnické konstruk...'!J34</f>
        <v>0</v>
      </c>
      <c r="AX98" s="79">
        <f>'02d - Zámečnické konstruk...'!J35</f>
        <v>0</v>
      </c>
      <c r="AY98" s="79">
        <f>'02d - Zámečnické konstruk...'!J36</f>
        <v>0</v>
      </c>
      <c r="AZ98" s="79">
        <f>'02d - Zámečnické konstruk...'!F33</f>
        <v>0</v>
      </c>
      <c r="BA98" s="79">
        <f>'02d - Zámečnické konstruk...'!F34</f>
        <v>0</v>
      </c>
      <c r="BB98" s="79">
        <f>'02d - Zámečnické konstruk...'!F35</f>
        <v>0</v>
      </c>
      <c r="BC98" s="79">
        <f>'02d - Zámečnické konstruk...'!F36</f>
        <v>0</v>
      </c>
      <c r="BD98" s="81">
        <f>'02d - Zámečnické konstruk...'!F37</f>
        <v>0</v>
      </c>
      <c r="BT98" s="82" t="s">
        <v>78</v>
      </c>
      <c r="BV98" s="82" t="s">
        <v>72</v>
      </c>
      <c r="BW98" s="82" t="s">
        <v>89</v>
      </c>
      <c r="BX98" s="82" t="s">
        <v>4</v>
      </c>
      <c r="CL98" s="82" t="s">
        <v>1</v>
      </c>
      <c r="CM98" s="82" t="s">
        <v>80</v>
      </c>
    </row>
    <row r="99" spans="1:91" s="7" customFormat="1" ht="16.5" customHeight="1">
      <c r="A99" s="73" t="s">
        <v>74</v>
      </c>
      <c r="B99" s="74"/>
      <c r="C99" s="75"/>
      <c r="D99" s="184" t="s">
        <v>90</v>
      </c>
      <c r="E99" s="184"/>
      <c r="F99" s="184"/>
      <c r="G99" s="184"/>
      <c r="H99" s="184"/>
      <c r="I99" s="76"/>
      <c r="J99" s="184" t="s">
        <v>91</v>
      </c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182">
        <f>'02e - Vedlejší rozpočtové...'!J30</f>
        <v>0</v>
      </c>
      <c r="AH99" s="183"/>
      <c r="AI99" s="183"/>
      <c r="AJ99" s="183"/>
      <c r="AK99" s="183"/>
      <c r="AL99" s="183"/>
      <c r="AM99" s="183"/>
      <c r="AN99" s="182">
        <f t="shared" si="0"/>
        <v>0</v>
      </c>
      <c r="AO99" s="183"/>
      <c r="AP99" s="183"/>
      <c r="AQ99" s="77" t="s">
        <v>77</v>
      </c>
      <c r="AR99" s="74"/>
      <c r="AS99" s="83">
        <v>0</v>
      </c>
      <c r="AT99" s="84">
        <f t="shared" si="1"/>
        <v>0</v>
      </c>
      <c r="AU99" s="85">
        <f>'02e - Vedlejší rozpočtové...'!P119</f>
        <v>67.584000000000003</v>
      </c>
      <c r="AV99" s="84">
        <f>'02e - Vedlejší rozpočtové...'!J33</f>
        <v>0</v>
      </c>
      <c r="AW99" s="84">
        <f>'02e - Vedlejší rozpočtové...'!J34</f>
        <v>0</v>
      </c>
      <c r="AX99" s="84">
        <f>'02e - Vedlejší rozpočtové...'!J35</f>
        <v>0</v>
      </c>
      <c r="AY99" s="84">
        <f>'02e - Vedlejší rozpočtové...'!J36</f>
        <v>0</v>
      </c>
      <c r="AZ99" s="84">
        <f>'02e - Vedlejší rozpočtové...'!F33</f>
        <v>0</v>
      </c>
      <c r="BA99" s="84">
        <f>'02e - Vedlejší rozpočtové...'!F34</f>
        <v>0</v>
      </c>
      <c r="BB99" s="84">
        <f>'02e - Vedlejší rozpočtové...'!F35</f>
        <v>0</v>
      </c>
      <c r="BC99" s="84">
        <f>'02e - Vedlejší rozpočtové...'!F36</f>
        <v>0</v>
      </c>
      <c r="BD99" s="86">
        <f>'02e - Vedlejší rozpočtové...'!F37</f>
        <v>0</v>
      </c>
      <c r="BT99" s="82" t="s">
        <v>78</v>
      </c>
      <c r="BV99" s="82" t="s">
        <v>72</v>
      </c>
      <c r="BW99" s="82" t="s">
        <v>92</v>
      </c>
      <c r="BX99" s="82" t="s">
        <v>4</v>
      </c>
      <c r="CL99" s="82" t="s">
        <v>1</v>
      </c>
      <c r="CM99" s="82" t="s">
        <v>80</v>
      </c>
    </row>
    <row r="100" spans="1:91" s="2" customFormat="1" ht="30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7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</row>
    <row r="101" spans="1:91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</sheetData>
  <mergeCells count="56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2a - Demontáže a odstran...'!C2" display="/" xr:uid="{00000000-0004-0000-0000-000000000000}"/>
    <hyperlink ref="A96" location="'02b - Repase stávajících ...'!C2" display="/" xr:uid="{00000000-0004-0000-0000-000001000000}"/>
    <hyperlink ref="A97" location="'02c - Střešní plášť, klem...'!C2" display="/" xr:uid="{00000000-0004-0000-0000-000002000000}"/>
    <hyperlink ref="A98" location="'02d - Zámečnické konstruk...'!C2" display="/" xr:uid="{00000000-0004-0000-0000-000003000000}"/>
    <hyperlink ref="A99" location="'02e - Vedlejší rozpočtové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57"/>
  <sheetViews>
    <sheetView showGridLines="0" topLeftCell="A131" workbookViewId="0">
      <selection activeCell="I160" sqref="I16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7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79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hidden="1" customHeight="1">
      <c r="B4" s="17"/>
      <c r="D4" s="18" t="s">
        <v>93</v>
      </c>
      <c r="L4" s="17"/>
      <c r="M4" s="88" t="s">
        <v>10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14</v>
      </c>
      <c r="L6" s="17"/>
    </row>
    <row r="7" spans="1:46" s="1" customFormat="1" ht="16.5" hidden="1" customHeight="1">
      <c r="B7" s="17"/>
      <c r="E7" s="203" t="str">
        <f>'Rekapitulace stavby'!K6</f>
        <v>Opravy zastřešení železničního uzlu Ostrava Svinov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94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68" t="s">
        <v>95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8. 9. 2020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24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90" t="str">
        <f>'Rekapitulace stavby'!E14</f>
        <v xml:space="preserve"> </v>
      </c>
      <c r="F18" s="190"/>
      <c r="G18" s="190"/>
      <c r="H18" s="190"/>
      <c r="I18" s="23" t="s">
        <v>24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24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34</v>
      </c>
      <c r="E33" s="23" t="s">
        <v>35</v>
      </c>
      <c r="F33" s="94">
        <f>ROUND((SUM(BE124:BE156)),  2)</f>
        <v>0</v>
      </c>
      <c r="G33" s="26"/>
      <c r="H33" s="26"/>
      <c r="I33" s="95">
        <v>0.21</v>
      </c>
      <c r="J33" s="94">
        <f>ROUND(((SUM(BE124:BE156))*I33),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36</v>
      </c>
      <c r="F34" s="94">
        <f>ROUND((SUM(BF124:BF156)),  2)</f>
        <v>0</v>
      </c>
      <c r="G34" s="26"/>
      <c r="H34" s="26"/>
      <c r="I34" s="95">
        <v>0.15</v>
      </c>
      <c r="J34" s="94">
        <f>ROUND(((SUM(BF124:BF156))*I34),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ROUND((SUM(BG124:BG156)),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ROUND((SUM(BH124:BH156)),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ROUND((SUM(BI124:BI156)),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96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03" t="str">
        <f>E7</f>
        <v>Opravy zastřešení železničního uzlu Ostrava Svinov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94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68" t="str">
        <f>E9</f>
        <v>02a - Demontáže a odstranění dražních konstrukcí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 t="str">
        <f>IF(J12="","",J12)</f>
        <v>8. 9. 2020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97</v>
      </c>
      <c r="D94" s="96"/>
      <c r="E94" s="96"/>
      <c r="F94" s="96"/>
      <c r="G94" s="96"/>
      <c r="H94" s="96"/>
      <c r="I94" s="96"/>
      <c r="J94" s="105" t="s">
        <v>98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99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100</v>
      </c>
    </row>
    <row r="97" spans="1:31" s="9" customFormat="1" ht="24.95" hidden="1" customHeight="1">
      <c r="B97" s="107"/>
      <c r="D97" s="108" t="s">
        <v>101</v>
      </c>
      <c r="E97" s="109"/>
      <c r="F97" s="109"/>
      <c r="G97" s="109"/>
      <c r="H97" s="109"/>
      <c r="I97" s="109"/>
      <c r="J97" s="110">
        <f>J125</f>
        <v>0</v>
      </c>
      <c r="L97" s="107"/>
    </row>
    <row r="98" spans="1:31" s="10" customFormat="1" ht="19.899999999999999" hidden="1" customHeight="1">
      <c r="B98" s="111"/>
      <c r="D98" s="112" t="s">
        <v>102</v>
      </c>
      <c r="E98" s="113"/>
      <c r="F98" s="113"/>
      <c r="G98" s="113"/>
      <c r="H98" s="113"/>
      <c r="I98" s="113"/>
      <c r="J98" s="114">
        <f>J126</f>
        <v>0</v>
      </c>
      <c r="L98" s="111"/>
    </row>
    <row r="99" spans="1:31" s="10" customFormat="1" ht="19.899999999999999" hidden="1" customHeight="1">
      <c r="B99" s="111"/>
      <c r="D99" s="112" t="s">
        <v>103</v>
      </c>
      <c r="E99" s="113"/>
      <c r="F99" s="113"/>
      <c r="G99" s="113"/>
      <c r="H99" s="113"/>
      <c r="I99" s="113"/>
      <c r="J99" s="114">
        <f>J131</f>
        <v>0</v>
      </c>
      <c r="L99" s="111"/>
    </row>
    <row r="100" spans="1:31" s="9" customFormat="1" ht="24.95" hidden="1" customHeight="1">
      <c r="B100" s="107"/>
      <c r="D100" s="108" t="s">
        <v>104</v>
      </c>
      <c r="E100" s="109"/>
      <c r="F100" s="109"/>
      <c r="G100" s="109"/>
      <c r="H100" s="109"/>
      <c r="I100" s="109"/>
      <c r="J100" s="110">
        <f>J138</f>
        <v>0</v>
      </c>
      <c r="L100" s="107"/>
    </row>
    <row r="101" spans="1:31" s="10" customFormat="1" ht="19.899999999999999" hidden="1" customHeight="1">
      <c r="B101" s="111"/>
      <c r="D101" s="112" t="s">
        <v>105</v>
      </c>
      <c r="E101" s="113"/>
      <c r="F101" s="113"/>
      <c r="G101" s="113"/>
      <c r="H101" s="113"/>
      <c r="I101" s="113"/>
      <c r="J101" s="114">
        <f>J139</f>
        <v>0</v>
      </c>
      <c r="L101" s="111"/>
    </row>
    <row r="102" spans="1:31" s="10" customFormat="1" ht="19.899999999999999" hidden="1" customHeight="1">
      <c r="B102" s="111"/>
      <c r="D102" s="112" t="s">
        <v>106</v>
      </c>
      <c r="E102" s="113"/>
      <c r="F102" s="113"/>
      <c r="G102" s="113"/>
      <c r="H102" s="113"/>
      <c r="I102" s="113"/>
      <c r="J102" s="114">
        <f>J143</f>
        <v>0</v>
      </c>
      <c r="L102" s="111"/>
    </row>
    <row r="103" spans="1:31" s="10" customFormat="1" ht="19.899999999999999" hidden="1" customHeight="1">
      <c r="B103" s="111"/>
      <c r="D103" s="112" t="s">
        <v>107</v>
      </c>
      <c r="E103" s="113"/>
      <c r="F103" s="113"/>
      <c r="G103" s="113"/>
      <c r="H103" s="113"/>
      <c r="I103" s="113"/>
      <c r="J103" s="114">
        <f>J149</f>
        <v>0</v>
      </c>
      <c r="L103" s="111"/>
    </row>
    <row r="104" spans="1:31" s="10" customFormat="1" ht="19.899999999999999" hidden="1" customHeight="1">
      <c r="B104" s="111"/>
      <c r="D104" s="112" t="s">
        <v>108</v>
      </c>
      <c r="E104" s="113"/>
      <c r="F104" s="113"/>
      <c r="G104" s="113"/>
      <c r="H104" s="113"/>
      <c r="I104" s="113"/>
      <c r="J104" s="114">
        <f>J152</f>
        <v>0</v>
      </c>
      <c r="L104" s="111"/>
    </row>
    <row r="105" spans="1:31" s="2" customFormat="1" ht="21.75" hidden="1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hidden="1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idden="1"/>
    <row r="108" spans="1:31" hidden="1"/>
    <row r="109" spans="1:31" hidden="1"/>
    <row r="110" spans="1:31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109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03" t="str">
        <f>E7</f>
        <v>Opravy zastřešení železničního uzlu Ostrava Svinov</v>
      </c>
      <c r="F114" s="204"/>
      <c r="G114" s="204"/>
      <c r="H114" s="204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94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68" t="str">
        <f>E9</f>
        <v>02a - Demontáže a odstranění dražních konstrukcí</v>
      </c>
      <c r="F116" s="202"/>
      <c r="G116" s="202"/>
      <c r="H116" s="202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18</v>
      </c>
      <c r="D118" s="26"/>
      <c r="E118" s="26"/>
      <c r="F118" s="21" t="str">
        <f>F12</f>
        <v xml:space="preserve"> </v>
      </c>
      <c r="G118" s="26"/>
      <c r="H118" s="26"/>
      <c r="I118" s="23" t="s">
        <v>20</v>
      </c>
      <c r="J118" s="49" t="str">
        <f>IF(J12="","",J12)</f>
        <v>8. 9. 2020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22</v>
      </c>
      <c r="D120" s="26"/>
      <c r="E120" s="26"/>
      <c r="F120" s="21" t="str">
        <f>E15</f>
        <v xml:space="preserve"> </v>
      </c>
      <c r="G120" s="26"/>
      <c r="H120" s="26"/>
      <c r="I120" s="23" t="s">
        <v>26</v>
      </c>
      <c r="J120" s="24" t="str">
        <f>E21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25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28</v>
      </c>
      <c r="J121" s="24" t="str">
        <f>E24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5"/>
      <c r="B123" s="116"/>
      <c r="C123" s="117" t="s">
        <v>110</v>
      </c>
      <c r="D123" s="118" t="s">
        <v>55</v>
      </c>
      <c r="E123" s="118" t="s">
        <v>51</v>
      </c>
      <c r="F123" s="118" t="s">
        <v>52</v>
      </c>
      <c r="G123" s="118" t="s">
        <v>111</v>
      </c>
      <c r="H123" s="118" t="s">
        <v>112</v>
      </c>
      <c r="I123" s="118" t="s">
        <v>113</v>
      </c>
      <c r="J123" s="119" t="s">
        <v>98</v>
      </c>
      <c r="K123" s="120" t="s">
        <v>114</v>
      </c>
      <c r="L123" s="121"/>
      <c r="M123" s="56" t="s">
        <v>1</v>
      </c>
      <c r="N123" s="57" t="s">
        <v>34</v>
      </c>
      <c r="O123" s="57" t="s">
        <v>115</v>
      </c>
      <c r="P123" s="57" t="s">
        <v>116</v>
      </c>
      <c r="Q123" s="57" t="s">
        <v>117</v>
      </c>
      <c r="R123" s="57" t="s">
        <v>118</v>
      </c>
      <c r="S123" s="57" t="s">
        <v>119</v>
      </c>
      <c r="T123" s="58" t="s">
        <v>120</v>
      </c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65" s="2" customFormat="1" ht="22.9" customHeight="1">
      <c r="A124" s="26"/>
      <c r="B124" s="27"/>
      <c r="C124" s="63" t="s">
        <v>121</v>
      </c>
      <c r="D124" s="26"/>
      <c r="E124" s="26"/>
      <c r="F124" s="26"/>
      <c r="G124" s="26"/>
      <c r="H124" s="26"/>
      <c r="I124" s="26"/>
      <c r="J124" s="122">
        <f>BK124</f>
        <v>0</v>
      </c>
      <c r="K124" s="26"/>
      <c r="L124" s="27"/>
      <c r="M124" s="59"/>
      <c r="N124" s="50"/>
      <c r="O124" s="60"/>
      <c r="P124" s="123">
        <f>P125+P138</f>
        <v>826.84661000000006</v>
      </c>
      <c r="Q124" s="60"/>
      <c r="R124" s="123">
        <f>R125+R138</f>
        <v>0</v>
      </c>
      <c r="S124" s="60"/>
      <c r="T124" s="124">
        <f>T125+T138</f>
        <v>17.801691999999999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69</v>
      </c>
      <c r="AU124" s="14" t="s">
        <v>100</v>
      </c>
      <c r="BK124" s="125">
        <f>BK125+BK138</f>
        <v>0</v>
      </c>
    </row>
    <row r="125" spans="1:65" s="12" customFormat="1" ht="25.9" customHeight="1">
      <c r="B125" s="126"/>
      <c r="D125" s="127" t="s">
        <v>69</v>
      </c>
      <c r="E125" s="128" t="s">
        <v>122</v>
      </c>
      <c r="F125" s="128" t="s">
        <v>123</v>
      </c>
      <c r="J125" s="129">
        <f>BK125</f>
        <v>0</v>
      </c>
      <c r="L125" s="126"/>
      <c r="M125" s="130"/>
      <c r="N125" s="131"/>
      <c r="O125" s="131"/>
      <c r="P125" s="132">
        <f>P126+P131</f>
        <v>69.516809999999992</v>
      </c>
      <c r="Q125" s="131"/>
      <c r="R125" s="132">
        <f>R126+R131</f>
        <v>0</v>
      </c>
      <c r="S125" s="131"/>
      <c r="T125" s="133">
        <f>T126+T131</f>
        <v>0.44999999999999996</v>
      </c>
      <c r="AR125" s="127" t="s">
        <v>78</v>
      </c>
      <c r="AT125" s="134" t="s">
        <v>69</v>
      </c>
      <c r="AU125" s="134" t="s">
        <v>70</v>
      </c>
      <c r="AY125" s="127" t="s">
        <v>124</v>
      </c>
      <c r="BK125" s="135">
        <f>BK126+BK131</f>
        <v>0</v>
      </c>
    </row>
    <row r="126" spans="1:65" s="12" customFormat="1" ht="22.9" customHeight="1">
      <c r="B126" s="126"/>
      <c r="D126" s="127" t="s">
        <v>69</v>
      </c>
      <c r="E126" s="136" t="s">
        <v>125</v>
      </c>
      <c r="F126" s="136" t="s">
        <v>126</v>
      </c>
      <c r="J126" s="137">
        <f>BK126</f>
        <v>0</v>
      </c>
      <c r="L126" s="126"/>
      <c r="M126" s="130"/>
      <c r="N126" s="131"/>
      <c r="O126" s="131"/>
      <c r="P126" s="132">
        <f>SUM(P127:P130)</f>
        <v>0</v>
      </c>
      <c r="Q126" s="131"/>
      <c r="R126" s="132">
        <f>SUM(R127:R130)</f>
        <v>0</v>
      </c>
      <c r="S126" s="131"/>
      <c r="T126" s="133">
        <f>SUM(T127:T130)</f>
        <v>0.44999999999999996</v>
      </c>
      <c r="AR126" s="127" t="s">
        <v>78</v>
      </c>
      <c r="AT126" s="134" t="s">
        <v>69</v>
      </c>
      <c r="AU126" s="134" t="s">
        <v>78</v>
      </c>
      <c r="AY126" s="127" t="s">
        <v>124</v>
      </c>
      <c r="BK126" s="135">
        <f>SUM(BK127:BK130)</f>
        <v>0</v>
      </c>
    </row>
    <row r="127" spans="1:65" s="2" customFormat="1" ht="14.45" customHeight="1">
      <c r="A127" s="26"/>
      <c r="B127" s="138"/>
      <c r="C127" s="139" t="s">
        <v>78</v>
      </c>
      <c r="D127" s="139" t="s">
        <v>127</v>
      </c>
      <c r="E127" s="140" t="s">
        <v>128</v>
      </c>
      <c r="F127" s="141" t="s">
        <v>129</v>
      </c>
      <c r="G127" s="142" t="s">
        <v>130</v>
      </c>
      <c r="H127" s="143">
        <v>18</v>
      </c>
      <c r="I127" s="144"/>
      <c r="J127" s="144">
        <f>ROUND(I127*H127,2)</f>
        <v>0</v>
      </c>
      <c r="K127" s="145"/>
      <c r="L127" s="27"/>
      <c r="M127" s="146" t="s">
        <v>1</v>
      </c>
      <c r="N127" s="147" t="s">
        <v>35</v>
      </c>
      <c r="O127" s="148">
        <v>0</v>
      </c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131</v>
      </c>
      <c r="AT127" s="150" t="s">
        <v>127</v>
      </c>
      <c r="AU127" s="150" t="s">
        <v>80</v>
      </c>
      <c r="AY127" s="14" t="s">
        <v>124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4" t="s">
        <v>78</v>
      </c>
      <c r="BK127" s="151">
        <f>ROUND(I127*H127,2)</f>
        <v>0</v>
      </c>
      <c r="BL127" s="14" t="s">
        <v>131</v>
      </c>
      <c r="BM127" s="150" t="s">
        <v>132</v>
      </c>
    </row>
    <row r="128" spans="1:65" s="2" customFormat="1" ht="14.45" customHeight="1">
      <c r="A128" s="26"/>
      <c r="B128" s="138"/>
      <c r="C128" s="139" t="s">
        <v>80</v>
      </c>
      <c r="D128" s="139" t="s">
        <v>127</v>
      </c>
      <c r="E128" s="140" t="s">
        <v>133</v>
      </c>
      <c r="F128" s="141" t="s">
        <v>134</v>
      </c>
      <c r="G128" s="142" t="s">
        <v>130</v>
      </c>
      <c r="H128" s="143">
        <v>18</v>
      </c>
      <c r="I128" s="144"/>
      <c r="J128" s="144">
        <f>ROUND(I128*H128,2)</f>
        <v>0</v>
      </c>
      <c r="K128" s="145"/>
      <c r="L128" s="27"/>
      <c r="M128" s="146" t="s">
        <v>1</v>
      </c>
      <c r="N128" s="147" t="s">
        <v>35</v>
      </c>
      <c r="O128" s="148">
        <v>0</v>
      </c>
      <c r="P128" s="148">
        <f>O128*H128</f>
        <v>0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131</v>
      </c>
      <c r="AT128" s="150" t="s">
        <v>127</v>
      </c>
      <c r="AU128" s="150" t="s">
        <v>80</v>
      </c>
      <c r="AY128" s="14" t="s">
        <v>124</v>
      </c>
      <c r="BE128" s="151">
        <f>IF(N128="základní",J128,0)</f>
        <v>0</v>
      </c>
      <c r="BF128" s="151">
        <f>IF(N128="snížená",J128,0)</f>
        <v>0</v>
      </c>
      <c r="BG128" s="151">
        <f>IF(N128="zákl. přenesená",J128,0)</f>
        <v>0</v>
      </c>
      <c r="BH128" s="151">
        <f>IF(N128="sníž. přenesená",J128,0)</f>
        <v>0</v>
      </c>
      <c r="BI128" s="151">
        <f>IF(N128="nulová",J128,0)</f>
        <v>0</v>
      </c>
      <c r="BJ128" s="14" t="s">
        <v>78</v>
      </c>
      <c r="BK128" s="151">
        <f>ROUND(I128*H128,2)</f>
        <v>0</v>
      </c>
      <c r="BL128" s="14" t="s">
        <v>131</v>
      </c>
      <c r="BM128" s="150" t="s">
        <v>135</v>
      </c>
    </row>
    <row r="129" spans="1:65" s="2" customFormat="1" ht="14.45" customHeight="1">
      <c r="A129" s="26"/>
      <c r="B129" s="138"/>
      <c r="C129" s="139" t="s">
        <v>136</v>
      </c>
      <c r="D129" s="139" t="s">
        <v>127</v>
      </c>
      <c r="E129" s="140" t="s">
        <v>137</v>
      </c>
      <c r="F129" s="141" t="s">
        <v>138</v>
      </c>
      <c r="G129" s="142" t="s">
        <v>130</v>
      </c>
      <c r="H129" s="143">
        <v>18</v>
      </c>
      <c r="I129" s="144"/>
      <c r="J129" s="144">
        <f>ROUND(I129*H129,2)</f>
        <v>0</v>
      </c>
      <c r="K129" s="145"/>
      <c r="L129" s="27"/>
      <c r="M129" s="146" t="s">
        <v>1</v>
      </c>
      <c r="N129" s="147" t="s">
        <v>35</v>
      </c>
      <c r="O129" s="148">
        <v>0</v>
      </c>
      <c r="P129" s="148">
        <f>O129*H129</f>
        <v>0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131</v>
      </c>
      <c r="AT129" s="150" t="s">
        <v>127</v>
      </c>
      <c r="AU129" s="150" t="s">
        <v>80</v>
      </c>
      <c r="AY129" s="14" t="s">
        <v>124</v>
      </c>
      <c r="BE129" s="151">
        <f>IF(N129="základní",J129,0)</f>
        <v>0</v>
      </c>
      <c r="BF129" s="151">
        <f>IF(N129="snížená",J129,0)</f>
        <v>0</v>
      </c>
      <c r="BG129" s="151">
        <f>IF(N129="zákl. přenesená",J129,0)</f>
        <v>0</v>
      </c>
      <c r="BH129" s="151">
        <f>IF(N129="sníž. přenesená",J129,0)</f>
        <v>0</v>
      </c>
      <c r="BI129" s="151">
        <f>IF(N129="nulová",J129,0)</f>
        <v>0</v>
      </c>
      <c r="BJ129" s="14" t="s">
        <v>78</v>
      </c>
      <c r="BK129" s="151">
        <f>ROUND(I129*H129,2)</f>
        <v>0</v>
      </c>
      <c r="BL129" s="14" t="s">
        <v>131</v>
      </c>
      <c r="BM129" s="150" t="s">
        <v>139</v>
      </c>
    </row>
    <row r="130" spans="1:65" s="2" customFormat="1" ht="14.45" customHeight="1">
      <c r="A130" s="26"/>
      <c r="B130" s="138"/>
      <c r="C130" s="139" t="s">
        <v>131</v>
      </c>
      <c r="D130" s="139" t="s">
        <v>127</v>
      </c>
      <c r="E130" s="140" t="s">
        <v>140</v>
      </c>
      <c r="F130" s="141" t="s">
        <v>141</v>
      </c>
      <c r="G130" s="142" t="s">
        <v>130</v>
      </c>
      <c r="H130" s="143">
        <v>10</v>
      </c>
      <c r="I130" s="144"/>
      <c r="J130" s="144">
        <f>ROUND(I130*H130,2)</f>
        <v>0</v>
      </c>
      <c r="K130" s="145"/>
      <c r="L130" s="27"/>
      <c r="M130" s="146" t="s">
        <v>1</v>
      </c>
      <c r="N130" s="147" t="s">
        <v>35</v>
      </c>
      <c r="O130" s="148">
        <v>0</v>
      </c>
      <c r="P130" s="148">
        <f>O130*H130</f>
        <v>0</v>
      </c>
      <c r="Q130" s="148">
        <v>0</v>
      </c>
      <c r="R130" s="148">
        <f>Q130*H130</f>
        <v>0</v>
      </c>
      <c r="S130" s="148">
        <v>4.4999999999999998E-2</v>
      </c>
      <c r="T130" s="149">
        <f>S130*H130</f>
        <v>0.44999999999999996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131</v>
      </c>
      <c r="AT130" s="150" t="s">
        <v>127</v>
      </c>
      <c r="AU130" s="150" t="s">
        <v>80</v>
      </c>
      <c r="AY130" s="14" t="s">
        <v>124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4" t="s">
        <v>78</v>
      </c>
      <c r="BK130" s="151">
        <f>ROUND(I130*H130,2)</f>
        <v>0</v>
      </c>
      <c r="BL130" s="14" t="s">
        <v>131</v>
      </c>
      <c r="BM130" s="150" t="s">
        <v>142</v>
      </c>
    </row>
    <row r="131" spans="1:65" s="12" customFormat="1" ht="22.9" customHeight="1">
      <c r="B131" s="126"/>
      <c r="D131" s="127" t="s">
        <v>69</v>
      </c>
      <c r="E131" s="136" t="s">
        <v>143</v>
      </c>
      <c r="F131" s="136" t="s">
        <v>144</v>
      </c>
      <c r="J131" s="137">
        <f>BK131</f>
        <v>0</v>
      </c>
      <c r="L131" s="126"/>
      <c r="M131" s="130"/>
      <c r="N131" s="131"/>
      <c r="O131" s="131"/>
      <c r="P131" s="132">
        <f>SUM(P132:P137)</f>
        <v>69.516809999999992</v>
      </c>
      <c r="Q131" s="131"/>
      <c r="R131" s="132">
        <f>SUM(R132:R137)</f>
        <v>0</v>
      </c>
      <c r="S131" s="131"/>
      <c r="T131" s="133">
        <f>SUM(T132:T137)</f>
        <v>0</v>
      </c>
      <c r="AR131" s="127" t="s">
        <v>78</v>
      </c>
      <c r="AT131" s="134" t="s">
        <v>69</v>
      </c>
      <c r="AU131" s="134" t="s">
        <v>78</v>
      </c>
      <c r="AY131" s="127" t="s">
        <v>124</v>
      </c>
      <c r="BK131" s="135">
        <f>SUM(BK132:BK137)</f>
        <v>0</v>
      </c>
    </row>
    <row r="132" spans="1:65" s="2" customFormat="1" ht="24.2" customHeight="1">
      <c r="A132" s="26"/>
      <c r="B132" s="138"/>
      <c r="C132" s="139" t="s">
        <v>145</v>
      </c>
      <c r="D132" s="139" t="s">
        <v>127</v>
      </c>
      <c r="E132" s="140" t="s">
        <v>146</v>
      </c>
      <c r="F132" s="141" t="s">
        <v>147</v>
      </c>
      <c r="G132" s="142" t="s">
        <v>148</v>
      </c>
      <c r="H132" s="143">
        <v>17.802</v>
      </c>
      <c r="I132" s="144"/>
      <c r="J132" s="144">
        <f t="shared" ref="J132:J137" si="0">ROUND(I132*H132,2)</f>
        <v>0</v>
      </c>
      <c r="K132" s="145"/>
      <c r="L132" s="27"/>
      <c r="M132" s="146" t="s">
        <v>1</v>
      </c>
      <c r="N132" s="147" t="s">
        <v>35</v>
      </c>
      <c r="O132" s="148">
        <v>2.42</v>
      </c>
      <c r="P132" s="148">
        <f t="shared" ref="P132:P137" si="1">O132*H132</f>
        <v>43.080839999999995</v>
      </c>
      <c r="Q132" s="148">
        <v>0</v>
      </c>
      <c r="R132" s="148">
        <f t="shared" ref="R132:R137" si="2">Q132*H132</f>
        <v>0</v>
      </c>
      <c r="S132" s="148">
        <v>0</v>
      </c>
      <c r="T132" s="149">
        <f t="shared" ref="T132:T137" si="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131</v>
      </c>
      <c r="AT132" s="150" t="s">
        <v>127</v>
      </c>
      <c r="AU132" s="150" t="s">
        <v>80</v>
      </c>
      <c r="AY132" s="14" t="s">
        <v>124</v>
      </c>
      <c r="BE132" s="151">
        <f t="shared" ref="BE132:BE137" si="4">IF(N132="základní",J132,0)</f>
        <v>0</v>
      </c>
      <c r="BF132" s="151">
        <f t="shared" ref="BF132:BF137" si="5">IF(N132="snížená",J132,0)</f>
        <v>0</v>
      </c>
      <c r="BG132" s="151">
        <f t="shared" ref="BG132:BG137" si="6">IF(N132="zákl. přenesená",J132,0)</f>
        <v>0</v>
      </c>
      <c r="BH132" s="151">
        <f t="shared" ref="BH132:BH137" si="7">IF(N132="sníž. přenesená",J132,0)</f>
        <v>0</v>
      </c>
      <c r="BI132" s="151">
        <f t="shared" ref="BI132:BI137" si="8">IF(N132="nulová",J132,0)</f>
        <v>0</v>
      </c>
      <c r="BJ132" s="14" t="s">
        <v>78</v>
      </c>
      <c r="BK132" s="151">
        <f t="shared" ref="BK132:BK137" si="9">ROUND(I132*H132,2)</f>
        <v>0</v>
      </c>
      <c r="BL132" s="14" t="s">
        <v>131</v>
      </c>
      <c r="BM132" s="150" t="s">
        <v>149</v>
      </c>
    </row>
    <row r="133" spans="1:65" s="2" customFormat="1" ht="24.2" customHeight="1">
      <c r="A133" s="26"/>
      <c r="B133" s="138"/>
      <c r="C133" s="139" t="s">
        <v>150</v>
      </c>
      <c r="D133" s="139" t="s">
        <v>127</v>
      </c>
      <c r="E133" s="140" t="s">
        <v>151</v>
      </c>
      <c r="F133" s="141" t="s">
        <v>152</v>
      </c>
      <c r="G133" s="142" t="s">
        <v>148</v>
      </c>
      <c r="H133" s="143">
        <v>89.01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35</v>
      </c>
      <c r="O133" s="148">
        <v>0.26</v>
      </c>
      <c r="P133" s="148">
        <f t="shared" si="1"/>
        <v>23.142600000000002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131</v>
      </c>
      <c r="AT133" s="150" t="s">
        <v>127</v>
      </c>
      <c r="AU133" s="150" t="s">
        <v>80</v>
      </c>
      <c r="AY133" s="14" t="s">
        <v>124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78</v>
      </c>
      <c r="BK133" s="151">
        <f t="shared" si="9"/>
        <v>0</v>
      </c>
      <c r="BL133" s="14" t="s">
        <v>131</v>
      </c>
      <c r="BM133" s="150" t="s">
        <v>153</v>
      </c>
    </row>
    <row r="134" spans="1:65" s="2" customFormat="1" ht="24.2" customHeight="1">
      <c r="A134" s="26"/>
      <c r="B134" s="138"/>
      <c r="C134" s="139" t="s">
        <v>154</v>
      </c>
      <c r="D134" s="139" t="s">
        <v>127</v>
      </c>
      <c r="E134" s="140" t="s">
        <v>155</v>
      </c>
      <c r="F134" s="141" t="s">
        <v>156</v>
      </c>
      <c r="G134" s="142" t="s">
        <v>148</v>
      </c>
      <c r="H134" s="143">
        <v>17.802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35</v>
      </c>
      <c r="O134" s="148">
        <v>0.125</v>
      </c>
      <c r="P134" s="148">
        <f t="shared" si="1"/>
        <v>2.22525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131</v>
      </c>
      <c r="AT134" s="150" t="s">
        <v>127</v>
      </c>
      <c r="AU134" s="150" t="s">
        <v>80</v>
      </c>
      <c r="AY134" s="14" t="s">
        <v>124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78</v>
      </c>
      <c r="BK134" s="151">
        <f t="shared" si="9"/>
        <v>0</v>
      </c>
      <c r="BL134" s="14" t="s">
        <v>131</v>
      </c>
      <c r="BM134" s="150" t="s">
        <v>157</v>
      </c>
    </row>
    <row r="135" spans="1:65" s="2" customFormat="1" ht="24.2" customHeight="1">
      <c r="A135" s="26"/>
      <c r="B135" s="138"/>
      <c r="C135" s="139" t="s">
        <v>158</v>
      </c>
      <c r="D135" s="139" t="s">
        <v>127</v>
      </c>
      <c r="E135" s="140" t="s">
        <v>159</v>
      </c>
      <c r="F135" s="141" t="s">
        <v>160</v>
      </c>
      <c r="G135" s="142" t="s">
        <v>148</v>
      </c>
      <c r="H135" s="143">
        <v>178.02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35</v>
      </c>
      <c r="O135" s="148">
        <v>6.0000000000000001E-3</v>
      </c>
      <c r="P135" s="148">
        <f t="shared" si="1"/>
        <v>1.0681200000000002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131</v>
      </c>
      <c r="AT135" s="150" t="s">
        <v>127</v>
      </c>
      <c r="AU135" s="150" t="s">
        <v>80</v>
      </c>
      <c r="AY135" s="14" t="s">
        <v>124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78</v>
      </c>
      <c r="BK135" s="151">
        <f t="shared" si="9"/>
        <v>0</v>
      </c>
      <c r="BL135" s="14" t="s">
        <v>131</v>
      </c>
      <c r="BM135" s="150" t="s">
        <v>161</v>
      </c>
    </row>
    <row r="136" spans="1:65" s="2" customFormat="1" ht="24.2" customHeight="1">
      <c r="A136" s="26"/>
      <c r="B136" s="138"/>
      <c r="C136" s="139" t="s">
        <v>125</v>
      </c>
      <c r="D136" s="139" t="s">
        <v>127</v>
      </c>
      <c r="E136" s="140" t="s">
        <v>162</v>
      </c>
      <c r="F136" s="141" t="s">
        <v>163</v>
      </c>
      <c r="G136" s="142" t="s">
        <v>148</v>
      </c>
      <c r="H136" s="143">
        <v>17.352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35</v>
      </c>
      <c r="O136" s="148">
        <v>0</v>
      </c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131</v>
      </c>
      <c r="AT136" s="150" t="s">
        <v>127</v>
      </c>
      <c r="AU136" s="150" t="s">
        <v>80</v>
      </c>
      <c r="AY136" s="14" t="s">
        <v>124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78</v>
      </c>
      <c r="BK136" s="151">
        <f t="shared" si="9"/>
        <v>0</v>
      </c>
      <c r="BL136" s="14" t="s">
        <v>131</v>
      </c>
      <c r="BM136" s="150" t="s">
        <v>164</v>
      </c>
    </row>
    <row r="137" spans="1:65" s="2" customFormat="1" ht="24.2" customHeight="1">
      <c r="A137" s="26"/>
      <c r="B137" s="138"/>
      <c r="C137" s="139" t="s">
        <v>165</v>
      </c>
      <c r="D137" s="139" t="s">
        <v>127</v>
      </c>
      <c r="E137" s="140" t="s">
        <v>166</v>
      </c>
      <c r="F137" s="141" t="s">
        <v>167</v>
      </c>
      <c r="G137" s="142" t="s">
        <v>148</v>
      </c>
      <c r="H137" s="143">
        <v>0.45</v>
      </c>
      <c r="I137" s="144"/>
      <c r="J137" s="144">
        <f t="shared" si="0"/>
        <v>0</v>
      </c>
      <c r="K137" s="145"/>
      <c r="L137" s="27"/>
      <c r="M137" s="146" t="s">
        <v>1</v>
      </c>
      <c r="N137" s="147" t="s">
        <v>35</v>
      </c>
      <c r="O137" s="148">
        <v>0</v>
      </c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131</v>
      </c>
      <c r="AT137" s="150" t="s">
        <v>127</v>
      </c>
      <c r="AU137" s="150" t="s">
        <v>80</v>
      </c>
      <c r="AY137" s="14" t="s">
        <v>124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78</v>
      </c>
      <c r="BK137" s="151">
        <f t="shared" si="9"/>
        <v>0</v>
      </c>
      <c r="BL137" s="14" t="s">
        <v>131</v>
      </c>
      <c r="BM137" s="150" t="s">
        <v>168</v>
      </c>
    </row>
    <row r="138" spans="1:65" s="12" customFormat="1" ht="25.9" customHeight="1">
      <c r="B138" s="126"/>
      <c r="D138" s="127" t="s">
        <v>69</v>
      </c>
      <c r="E138" s="128" t="s">
        <v>169</v>
      </c>
      <c r="F138" s="128" t="s">
        <v>170</v>
      </c>
      <c r="J138" s="129">
        <f>BK138</f>
        <v>0</v>
      </c>
      <c r="L138" s="126"/>
      <c r="M138" s="130"/>
      <c r="N138" s="131"/>
      <c r="O138" s="131"/>
      <c r="P138" s="132">
        <f>P139+P143+P149+P152</f>
        <v>757.32980000000009</v>
      </c>
      <c r="Q138" s="131"/>
      <c r="R138" s="132">
        <f>R139+R143+R149+R152</f>
        <v>0</v>
      </c>
      <c r="S138" s="131"/>
      <c r="T138" s="133">
        <f>T139+T143+T149+T152</f>
        <v>17.351692</v>
      </c>
      <c r="AR138" s="127" t="s">
        <v>80</v>
      </c>
      <c r="AT138" s="134" t="s">
        <v>69</v>
      </c>
      <c r="AU138" s="134" t="s">
        <v>70</v>
      </c>
      <c r="AY138" s="127" t="s">
        <v>124</v>
      </c>
      <c r="BK138" s="135">
        <f>BK139+BK143+BK149+BK152</f>
        <v>0</v>
      </c>
    </row>
    <row r="139" spans="1:65" s="12" customFormat="1" ht="22.9" customHeight="1">
      <c r="B139" s="126"/>
      <c r="D139" s="127" t="s">
        <v>69</v>
      </c>
      <c r="E139" s="136" t="s">
        <v>171</v>
      </c>
      <c r="F139" s="136" t="s">
        <v>172</v>
      </c>
      <c r="J139" s="137">
        <f>BK139</f>
        <v>0</v>
      </c>
      <c r="L139" s="126"/>
      <c r="M139" s="130"/>
      <c r="N139" s="131"/>
      <c r="O139" s="131"/>
      <c r="P139" s="132">
        <f>SUM(P140:P142)</f>
        <v>42.92</v>
      </c>
      <c r="Q139" s="131"/>
      <c r="R139" s="132">
        <f>SUM(R140:R142)</f>
        <v>0</v>
      </c>
      <c r="S139" s="131"/>
      <c r="T139" s="133">
        <f>SUM(T140:T142)</f>
        <v>6.4960000000000004</v>
      </c>
      <c r="AR139" s="127" t="s">
        <v>80</v>
      </c>
      <c r="AT139" s="134" t="s">
        <v>69</v>
      </c>
      <c r="AU139" s="134" t="s">
        <v>78</v>
      </c>
      <c r="AY139" s="127" t="s">
        <v>124</v>
      </c>
      <c r="BK139" s="135">
        <f>SUM(BK140:BK142)</f>
        <v>0</v>
      </c>
    </row>
    <row r="140" spans="1:65" s="2" customFormat="1" ht="24.2" customHeight="1">
      <c r="A140" s="26"/>
      <c r="B140" s="138"/>
      <c r="C140" s="139" t="s">
        <v>173</v>
      </c>
      <c r="D140" s="139" t="s">
        <v>127</v>
      </c>
      <c r="E140" s="140" t="s">
        <v>174</v>
      </c>
      <c r="F140" s="141" t="s">
        <v>175</v>
      </c>
      <c r="G140" s="142" t="s">
        <v>176</v>
      </c>
      <c r="H140" s="143">
        <v>116</v>
      </c>
      <c r="I140" s="144"/>
      <c r="J140" s="144">
        <f>ROUND(I140*H140,2)</f>
        <v>0</v>
      </c>
      <c r="K140" s="145"/>
      <c r="L140" s="27"/>
      <c r="M140" s="146" t="s">
        <v>1</v>
      </c>
      <c r="N140" s="147" t="s">
        <v>35</v>
      </c>
      <c r="O140" s="148">
        <v>0.17</v>
      </c>
      <c r="P140" s="148">
        <f>O140*H140</f>
        <v>19.720000000000002</v>
      </c>
      <c r="Q140" s="148">
        <v>0</v>
      </c>
      <c r="R140" s="148">
        <f>Q140*H140</f>
        <v>0</v>
      </c>
      <c r="S140" s="148">
        <v>2.4E-2</v>
      </c>
      <c r="T140" s="149">
        <f>S140*H140</f>
        <v>2.7840000000000003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177</v>
      </c>
      <c r="AT140" s="150" t="s">
        <v>127</v>
      </c>
      <c r="AU140" s="150" t="s">
        <v>80</v>
      </c>
      <c r="AY140" s="14" t="s">
        <v>124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4" t="s">
        <v>78</v>
      </c>
      <c r="BK140" s="151">
        <f>ROUND(I140*H140,2)</f>
        <v>0</v>
      </c>
      <c r="BL140" s="14" t="s">
        <v>177</v>
      </c>
      <c r="BM140" s="150" t="s">
        <v>178</v>
      </c>
    </row>
    <row r="141" spans="1:65" s="2" customFormat="1" ht="24.2" customHeight="1">
      <c r="A141" s="26"/>
      <c r="B141" s="138"/>
      <c r="C141" s="139" t="s">
        <v>179</v>
      </c>
      <c r="D141" s="139" t="s">
        <v>127</v>
      </c>
      <c r="E141" s="140" t="s">
        <v>180</v>
      </c>
      <c r="F141" s="141" t="s">
        <v>181</v>
      </c>
      <c r="G141" s="142" t="s">
        <v>176</v>
      </c>
      <c r="H141" s="143">
        <v>116</v>
      </c>
      <c r="I141" s="144"/>
      <c r="J141" s="144">
        <f>ROUND(I141*H141,2)</f>
        <v>0</v>
      </c>
      <c r="K141" s="145"/>
      <c r="L141" s="27"/>
      <c r="M141" s="146" t="s">
        <v>1</v>
      </c>
      <c r="N141" s="147" t="s">
        <v>35</v>
      </c>
      <c r="O141" s="148">
        <v>0.2</v>
      </c>
      <c r="P141" s="148">
        <f>O141*H141</f>
        <v>23.200000000000003</v>
      </c>
      <c r="Q141" s="148">
        <v>0</v>
      </c>
      <c r="R141" s="148">
        <f>Q141*H141</f>
        <v>0</v>
      </c>
      <c r="S141" s="148">
        <v>3.2000000000000001E-2</v>
      </c>
      <c r="T141" s="149">
        <f>S141*H141</f>
        <v>3.7120000000000002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177</v>
      </c>
      <c r="AT141" s="150" t="s">
        <v>127</v>
      </c>
      <c r="AU141" s="150" t="s">
        <v>80</v>
      </c>
      <c r="AY141" s="14" t="s">
        <v>124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4" t="s">
        <v>78</v>
      </c>
      <c r="BK141" s="151">
        <f>ROUND(I141*H141,2)</f>
        <v>0</v>
      </c>
      <c r="BL141" s="14" t="s">
        <v>177</v>
      </c>
      <c r="BM141" s="150" t="s">
        <v>182</v>
      </c>
    </row>
    <row r="142" spans="1:65" s="2" customFormat="1" ht="24.2" customHeight="1">
      <c r="A142" s="26"/>
      <c r="B142" s="138"/>
      <c r="C142" s="139" t="s">
        <v>183</v>
      </c>
      <c r="D142" s="139" t="s">
        <v>127</v>
      </c>
      <c r="E142" s="140" t="s">
        <v>184</v>
      </c>
      <c r="F142" s="141" t="s">
        <v>185</v>
      </c>
      <c r="G142" s="142" t="s">
        <v>186</v>
      </c>
      <c r="H142" s="143">
        <v>177.71199999999999</v>
      </c>
      <c r="I142" s="144"/>
      <c r="J142" s="144">
        <f>ROUND(I142*H142,2)</f>
        <v>0</v>
      </c>
      <c r="K142" s="145"/>
      <c r="L142" s="27"/>
      <c r="M142" s="146" t="s">
        <v>1</v>
      </c>
      <c r="N142" s="147" t="s">
        <v>35</v>
      </c>
      <c r="O142" s="148">
        <v>0</v>
      </c>
      <c r="P142" s="148">
        <f>O142*H142</f>
        <v>0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177</v>
      </c>
      <c r="AT142" s="150" t="s">
        <v>127</v>
      </c>
      <c r="AU142" s="150" t="s">
        <v>80</v>
      </c>
      <c r="AY142" s="14" t="s">
        <v>124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4" t="s">
        <v>78</v>
      </c>
      <c r="BK142" s="151">
        <f>ROUND(I142*H142,2)</f>
        <v>0</v>
      </c>
      <c r="BL142" s="14" t="s">
        <v>177</v>
      </c>
      <c r="BM142" s="150" t="s">
        <v>187</v>
      </c>
    </row>
    <row r="143" spans="1:65" s="12" customFormat="1" ht="22.9" customHeight="1">
      <c r="B143" s="126"/>
      <c r="D143" s="127" t="s">
        <v>69</v>
      </c>
      <c r="E143" s="136" t="s">
        <v>188</v>
      </c>
      <c r="F143" s="136" t="s">
        <v>189</v>
      </c>
      <c r="J143" s="137">
        <f>BK143</f>
        <v>0</v>
      </c>
      <c r="L143" s="126"/>
      <c r="M143" s="130"/>
      <c r="N143" s="131"/>
      <c r="O143" s="131"/>
      <c r="P143" s="132">
        <f>SUM(P144:P148)</f>
        <v>385.74100000000004</v>
      </c>
      <c r="Q143" s="131"/>
      <c r="R143" s="132">
        <f>SUM(R144:R148)</f>
        <v>0</v>
      </c>
      <c r="S143" s="131"/>
      <c r="T143" s="133">
        <f>SUM(T144:T148)</f>
        <v>5.154668</v>
      </c>
      <c r="AR143" s="127" t="s">
        <v>80</v>
      </c>
      <c r="AT143" s="134" t="s">
        <v>69</v>
      </c>
      <c r="AU143" s="134" t="s">
        <v>78</v>
      </c>
      <c r="AY143" s="127" t="s">
        <v>124</v>
      </c>
      <c r="BK143" s="135">
        <f>SUM(BK144:BK148)</f>
        <v>0</v>
      </c>
    </row>
    <row r="144" spans="1:65" s="2" customFormat="1" ht="14.45" customHeight="1">
      <c r="A144" s="26"/>
      <c r="B144" s="138"/>
      <c r="C144" s="139" t="s">
        <v>190</v>
      </c>
      <c r="D144" s="139" t="s">
        <v>127</v>
      </c>
      <c r="E144" s="140" t="s">
        <v>191</v>
      </c>
      <c r="F144" s="141" t="s">
        <v>192</v>
      </c>
      <c r="G144" s="142" t="s">
        <v>176</v>
      </c>
      <c r="H144" s="143">
        <v>116</v>
      </c>
      <c r="I144" s="144"/>
      <c r="J144" s="144">
        <f>ROUND(I144*H144,2)</f>
        <v>0</v>
      </c>
      <c r="K144" s="145"/>
      <c r="L144" s="27"/>
      <c r="M144" s="146" t="s">
        <v>1</v>
      </c>
      <c r="N144" s="147" t="s">
        <v>35</v>
      </c>
      <c r="O144" s="148">
        <v>0.189</v>
      </c>
      <c r="P144" s="148">
        <f>O144*H144</f>
        <v>21.923999999999999</v>
      </c>
      <c r="Q144" s="148">
        <v>0</v>
      </c>
      <c r="R144" s="148">
        <f>Q144*H144</f>
        <v>0</v>
      </c>
      <c r="S144" s="148">
        <v>2.5999999999999999E-3</v>
      </c>
      <c r="T144" s="149">
        <f>S144*H144</f>
        <v>0.30159999999999998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177</v>
      </c>
      <c r="AT144" s="150" t="s">
        <v>127</v>
      </c>
      <c r="AU144" s="150" t="s">
        <v>80</v>
      </c>
      <c r="AY144" s="14" t="s">
        <v>124</v>
      </c>
      <c r="BE144" s="151">
        <f>IF(N144="základní",J144,0)</f>
        <v>0</v>
      </c>
      <c r="BF144" s="151">
        <f>IF(N144="snížená",J144,0)</f>
        <v>0</v>
      </c>
      <c r="BG144" s="151">
        <f>IF(N144="zákl. přenesená",J144,0)</f>
        <v>0</v>
      </c>
      <c r="BH144" s="151">
        <f>IF(N144="sníž. přenesená",J144,0)</f>
        <v>0</v>
      </c>
      <c r="BI144" s="151">
        <f>IF(N144="nulová",J144,0)</f>
        <v>0</v>
      </c>
      <c r="BJ144" s="14" t="s">
        <v>78</v>
      </c>
      <c r="BK144" s="151">
        <f>ROUND(I144*H144,2)</f>
        <v>0</v>
      </c>
      <c r="BL144" s="14" t="s">
        <v>177</v>
      </c>
      <c r="BM144" s="150" t="s">
        <v>193</v>
      </c>
    </row>
    <row r="145" spans="1:65" s="2" customFormat="1" ht="14.45" customHeight="1">
      <c r="A145" s="26"/>
      <c r="B145" s="138"/>
      <c r="C145" s="139" t="s">
        <v>8</v>
      </c>
      <c r="D145" s="139" t="s">
        <v>127</v>
      </c>
      <c r="E145" s="140" t="s">
        <v>194</v>
      </c>
      <c r="F145" s="141" t="s">
        <v>195</v>
      </c>
      <c r="G145" s="142" t="s">
        <v>176</v>
      </c>
      <c r="H145" s="143">
        <v>35</v>
      </c>
      <c r="I145" s="144"/>
      <c r="J145" s="144">
        <f>ROUND(I145*H145,2)</f>
        <v>0</v>
      </c>
      <c r="K145" s="145"/>
      <c r="L145" s="27"/>
      <c r="M145" s="146" t="s">
        <v>1</v>
      </c>
      <c r="N145" s="147" t="s">
        <v>35</v>
      </c>
      <c r="O145" s="148">
        <v>0.14699999999999999</v>
      </c>
      <c r="P145" s="148">
        <f>O145*H145</f>
        <v>5.1449999999999996</v>
      </c>
      <c r="Q145" s="148">
        <v>0</v>
      </c>
      <c r="R145" s="148">
        <f>Q145*H145</f>
        <v>0</v>
      </c>
      <c r="S145" s="148">
        <v>3.9399999999999999E-3</v>
      </c>
      <c r="T145" s="149">
        <f>S145*H145</f>
        <v>0.13789999999999999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177</v>
      </c>
      <c r="AT145" s="150" t="s">
        <v>127</v>
      </c>
      <c r="AU145" s="150" t="s">
        <v>80</v>
      </c>
      <c r="AY145" s="14" t="s">
        <v>124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4" t="s">
        <v>78</v>
      </c>
      <c r="BK145" s="151">
        <f>ROUND(I145*H145,2)</f>
        <v>0</v>
      </c>
      <c r="BL145" s="14" t="s">
        <v>177</v>
      </c>
      <c r="BM145" s="150" t="s">
        <v>196</v>
      </c>
    </row>
    <row r="146" spans="1:65" s="2" customFormat="1" ht="24.2" customHeight="1">
      <c r="A146" s="26"/>
      <c r="B146" s="138"/>
      <c r="C146" s="139" t="s">
        <v>177</v>
      </c>
      <c r="D146" s="139" t="s">
        <v>127</v>
      </c>
      <c r="E146" s="140" t="s">
        <v>197</v>
      </c>
      <c r="F146" s="141" t="s">
        <v>198</v>
      </c>
      <c r="G146" s="142" t="s">
        <v>176</v>
      </c>
      <c r="H146" s="143">
        <v>232</v>
      </c>
      <c r="I146" s="144"/>
      <c r="J146" s="144">
        <f>ROUND(I146*H146,2)</f>
        <v>0</v>
      </c>
      <c r="K146" s="145"/>
      <c r="L146" s="27"/>
      <c r="M146" s="146" t="s">
        <v>1</v>
      </c>
      <c r="N146" s="147" t="s">
        <v>35</v>
      </c>
      <c r="O146" s="148">
        <v>0.43</v>
      </c>
      <c r="P146" s="148">
        <f>O146*H146</f>
        <v>99.76</v>
      </c>
      <c r="Q146" s="148">
        <v>0</v>
      </c>
      <c r="R146" s="148">
        <f>Q146*H146</f>
        <v>0</v>
      </c>
      <c r="S146" s="148">
        <v>1.91E-3</v>
      </c>
      <c r="T146" s="149">
        <f>S146*H146</f>
        <v>0.44312000000000001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177</v>
      </c>
      <c r="AT146" s="150" t="s">
        <v>127</v>
      </c>
      <c r="AU146" s="150" t="s">
        <v>80</v>
      </c>
      <c r="AY146" s="14" t="s">
        <v>124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4" t="s">
        <v>78</v>
      </c>
      <c r="BK146" s="151">
        <f>ROUND(I146*H146,2)</f>
        <v>0</v>
      </c>
      <c r="BL146" s="14" t="s">
        <v>177</v>
      </c>
      <c r="BM146" s="150" t="s">
        <v>199</v>
      </c>
    </row>
    <row r="147" spans="1:65" s="2" customFormat="1" ht="14.45" customHeight="1">
      <c r="A147" s="26"/>
      <c r="B147" s="138"/>
      <c r="C147" s="139" t="s">
        <v>200</v>
      </c>
      <c r="D147" s="139" t="s">
        <v>127</v>
      </c>
      <c r="E147" s="140" t="s">
        <v>201</v>
      </c>
      <c r="F147" s="141" t="s">
        <v>202</v>
      </c>
      <c r="G147" s="142" t="s">
        <v>203</v>
      </c>
      <c r="H147" s="143">
        <v>719.2</v>
      </c>
      <c r="I147" s="144"/>
      <c r="J147" s="144">
        <f>ROUND(I147*H147,2)</f>
        <v>0</v>
      </c>
      <c r="K147" s="145"/>
      <c r="L147" s="27"/>
      <c r="M147" s="146" t="s">
        <v>1</v>
      </c>
      <c r="N147" s="147" t="s">
        <v>35</v>
      </c>
      <c r="O147" s="148">
        <v>0.36</v>
      </c>
      <c r="P147" s="148">
        <f>O147*H147</f>
        <v>258.91200000000003</v>
      </c>
      <c r="Q147" s="148">
        <v>0</v>
      </c>
      <c r="R147" s="148">
        <f>Q147*H147</f>
        <v>0</v>
      </c>
      <c r="S147" s="148">
        <v>5.94E-3</v>
      </c>
      <c r="T147" s="149">
        <f>S147*H147</f>
        <v>4.2720479999999998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177</v>
      </c>
      <c r="AT147" s="150" t="s">
        <v>127</v>
      </c>
      <c r="AU147" s="150" t="s">
        <v>80</v>
      </c>
      <c r="AY147" s="14" t="s">
        <v>124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4" t="s">
        <v>78</v>
      </c>
      <c r="BK147" s="151">
        <f>ROUND(I147*H147,2)</f>
        <v>0</v>
      </c>
      <c r="BL147" s="14" t="s">
        <v>177</v>
      </c>
      <c r="BM147" s="150" t="s">
        <v>204</v>
      </c>
    </row>
    <row r="148" spans="1:65" s="2" customFormat="1" ht="24.2" customHeight="1">
      <c r="A148" s="26"/>
      <c r="B148" s="138"/>
      <c r="C148" s="139" t="s">
        <v>205</v>
      </c>
      <c r="D148" s="139" t="s">
        <v>127</v>
      </c>
      <c r="E148" s="140" t="s">
        <v>206</v>
      </c>
      <c r="F148" s="141" t="s">
        <v>207</v>
      </c>
      <c r="G148" s="142" t="s">
        <v>186</v>
      </c>
      <c r="H148" s="143">
        <v>1713.8679999999999</v>
      </c>
      <c r="I148" s="144"/>
      <c r="J148" s="144">
        <f>ROUND(I148*H148,2)</f>
        <v>0</v>
      </c>
      <c r="K148" s="145"/>
      <c r="L148" s="27"/>
      <c r="M148" s="146" t="s">
        <v>1</v>
      </c>
      <c r="N148" s="147" t="s">
        <v>35</v>
      </c>
      <c r="O148" s="148">
        <v>0</v>
      </c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177</v>
      </c>
      <c r="AT148" s="150" t="s">
        <v>127</v>
      </c>
      <c r="AU148" s="150" t="s">
        <v>80</v>
      </c>
      <c r="AY148" s="14" t="s">
        <v>124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4" t="s">
        <v>78</v>
      </c>
      <c r="BK148" s="151">
        <f>ROUND(I148*H148,2)</f>
        <v>0</v>
      </c>
      <c r="BL148" s="14" t="s">
        <v>177</v>
      </c>
      <c r="BM148" s="150" t="s">
        <v>208</v>
      </c>
    </row>
    <row r="149" spans="1:65" s="12" customFormat="1" ht="22.9" customHeight="1">
      <c r="B149" s="126"/>
      <c r="D149" s="127" t="s">
        <v>69</v>
      </c>
      <c r="E149" s="136" t="s">
        <v>209</v>
      </c>
      <c r="F149" s="136" t="s">
        <v>210</v>
      </c>
      <c r="J149" s="137">
        <f>BK149</f>
        <v>0</v>
      </c>
      <c r="L149" s="126"/>
      <c r="M149" s="130"/>
      <c r="N149" s="131"/>
      <c r="O149" s="131"/>
      <c r="P149" s="132">
        <f>SUM(P150:P151)</f>
        <v>25.172000000000004</v>
      </c>
      <c r="Q149" s="131"/>
      <c r="R149" s="132">
        <f>SUM(R150:R151)</f>
        <v>0</v>
      </c>
      <c r="S149" s="131"/>
      <c r="T149" s="133">
        <f>SUM(T150:T151)</f>
        <v>9.3495999999999996E-2</v>
      </c>
      <c r="AR149" s="127" t="s">
        <v>80</v>
      </c>
      <c r="AT149" s="134" t="s">
        <v>69</v>
      </c>
      <c r="AU149" s="134" t="s">
        <v>78</v>
      </c>
      <c r="AY149" s="127" t="s">
        <v>124</v>
      </c>
      <c r="BK149" s="135">
        <f>SUM(BK150:BK151)</f>
        <v>0</v>
      </c>
    </row>
    <row r="150" spans="1:65" s="2" customFormat="1" ht="24.2" customHeight="1">
      <c r="A150" s="26"/>
      <c r="B150" s="138"/>
      <c r="C150" s="139" t="s">
        <v>211</v>
      </c>
      <c r="D150" s="139" t="s">
        <v>127</v>
      </c>
      <c r="E150" s="140" t="s">
        <v>212</v>
      </c>
      <c r="F150" s="141" t="s">
        <v>213</v>
      </c>
      <c r="G150" s="142" t="s">
        <v>203</v>
      </c>
      <c r="H150" s="143">
        <v>719.2</v>
      </c>
      <c r="I150" s="144"/>
      <c r="J150" s="144">
        <f>ROUND(I150*H150,2)</f>
        <v>0</v>
      </c>
      <c r="K150" s="145"/>
      <c r="L150" s="27"/>
      <c r="M150" s="146" t="s">
        <v>1</v>
      </c>
      <c r="N150" s="147" t="s">
        <v>35</v>
      </c>
      <c r="O150" s="148">
        <v>3.5000000000000003E-2</v>
      </c>
      <c r="P150" s="148">
        <f>O150*H150</f>
        <v>25.172000000000004</v>
      </c>
      <c r="Q150" s="148">
        <v>0</v>
      </c>
      <c r="R150" s="148">
        <f>Q150*H150</f>
        <v>0</v>
      </c>
      <c r="S150" s="148">
        <v>1.2999999999999999E-4</v>
      </c>
      <c r="T150" s="149">
        <f>S150*H150</f>
        <v>9.3495999999999996E-2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177</v>
      </c>
      <c r="AT150" s="150" t="s">
        <v>127</v>
      </c>
      <c r="AU150" s="150" t="s">
        <v>80</v>
      </c>
      <c r="AY150" s="14" t="s">
        <v>124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4" t="s">
        <v>78</v>
      </c>
      <c r="BK150" s="151">
        <f>ROUND(I150*H150,2)</f>
        <v>0</v>
      </c>
      <c r="BL150" s="14" t="s">
        <v>177</v>
      </c>
      <c r="BM150" s="150" t="s">
        <v>214</v>
      </c>
    </row>
    <row r="151" spans="1:65" s="2" customFormat="1" ht="24.2" customHeight="1">
      <c r="A151" s="26"/>
      <c r="B151" s="138"/>
      <c r="C151" s="139" t="s">
        <v>215</v>
      </c>
      <c r="D151" s="139" t="s">
        <v>127</v>
      </c>
      <c r="E151" s="140" t="s">
        <v>216</v>
      </c>
      <c r="F151" s="141" t="s">
        <v>217</v>
      </c>
      <c r="G151" s="142" t="s">
        <v>186</v>
      </c>
      <c r="H151" s="143">
        <v>109.318</v>
      </c>
      <c r="I151" s="144"/>
      <c r="J151" s="144">
        <f>ROUND(I151*H151,2)</f>
        <v>0</v>
      </c>
      <c r="K151" s="145"/>
      <c r="L151" s="27"/>
      <c r="M151" s="146" t="s">
        <v>1</v>
      </c>
      <c r="N151" s="147" t="s">
        <v>35</v>
      </c>
      <c r="O151" s="148">
        <v>0</v>
      </c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177</v>
      </c>
      <c r="AT151" s="150" t="s">
        <v>127</v>
      </c>
      <c r="AU151" s="150" t="s">
        <v>80</v>
      </c>
      <c r="AY151" s="14" t="s">
        <v>124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4" t="s">
        <v>78</v>
      </c>
      <c r="BK151" s="151">
        <f>ROUND(I151*H151,2)</f>
        <v>0</v>
      </c>
      <c r="BL151" s="14" t="s">
        <v>177</v>
      </c>
      <c r="BM151" s="150" t="s">
        <v>218</v>
      </c>
    </row>
    <row r="152" spans="1:65" s="12" customFormat="1" ht="22.9" customHeight="1">
      <c r="B152" s="126"/>
      <c r="D152" s="127" t="s">
        <v>69</v>
      </c>
      <c r="E152" s="136" t="s">
        <v>219</v>
      </c>
      <c r="F152" s="136" t="s">
        <v>220</v>
      </c>
      <c r="J152" s="137">
        <f>BK152</f>
        <v>0</v>
      </c>
      <c r="L152" s="126"/>
      <c r="M152" s="130"/>
      <c r="N152" s="131"/>
      <c r="O152" s="131"/>
      <c r="P152" s="132">
        <f>SUM(P153:P156)</f>
        <v>303.49680000000001</v>
      </c>
      <c r="Q152" s="131"/>
      <c r="R152" s="132">
        <f>SUM(R153:R156)</f>
        <v>0</v>
      </c>
      <c r="S152" s="131"/>
      <c r="T152" s="133">
        <f>SUM(T153:T156)</f>
        <v>5.6075280000000003</v>
      </c>
      <c r="AR152" s="127" t="s">
        <v>80</v>
      </c>
      <c r="AT152" s="134" t="s">
        <v>69</v>
      </c>
      <c r="AU152" s="134" t="s">
        <v>78</v>
      </c>
      <c r="AY152" s="127" t="s">
        <v>124</v>
      </c>
      <c r="BK152" s="135">
        <f>SUM(BK153:BK156)</f>
        <v>0</v>
      </c>
    </row>
    <row r="153" spans="1:65" s="2" customFormat="1" ht="14.45" customHeight="1">
      <c r="A153" s="26"/>
      <c r="B153" s="138"/>
      <c r="C153" s="139" t="s">
        <v>7</v>
      </c>
      <c r="D153" s="139" t="s">
        <v>127</v>
      </c>
      <c r="E153" s="140" t="s">
        <v>221</v>
      </c>
      <c r="F153" s="141" t="s">
        <v>222</v>
      </c>
      <c r="G153" s="142" t="s">
        <v>203</v>
      </c>
      <c r="H153" s="143">
        <v>243.6</v>
      </c>
      <c r="I153" s="144"/>
      <c r="J153" s="144">
        <f>ROUND(I153*H153,2)</f>
        <v>0</v>
      </c>
      <c r="K153" s="145"/>
      <c r="L153" s="27"/>
      <c r="M153" s="146" t="s">
        <v>1</v>
      </c>
      <c r="N153" s="147" t="s">
        <v>35</v>
      </c>
      <c r="O153" s="148">
        <v>0.34599999999999997</v>
      </c>
      <c r="P153" s="148">
        <f>O153*H153</f>
        <v>84.285599999999988</v>
      </c>
      <c r="Q153" s="148">
        <v>0</v>
      </c>
      <c r="R153" s="148">
        <f>Q153*H153</f>
        <v>0</v>
      </c>
      <c r="S153" s="148">
        <v>1.098E-2</v>
      </c>
      <c r="T153" s="149">
        <f>S153*H153</f>
        <v>2.674728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177</v>
      </c>
      <c r="AT153" s="150" t="s">
        <v>127</v>
      </c>
      <c r="AU153" s="150" t="s">
        <v>80</v>
      </c>
      <c r="AY153" s="14" t="s">
        <v>124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4" t="s">
        <v>78</v>
      </c>
      <c r="BK153" s="151">
        <f>ROUND(I153*H153,2)</f>
        <v>0</v>
      </c>
      <c r="BL153" s="14" t="s">
        <v>177</v>
      </c>
      <c r="BM153" s="150" t="s">
        <v>223</v>
      </c>
    </row>
    <row r="154" spans="1:65" s="2" customFormat="1" ht="24.2" customHeight="1">
      <c r="A154" s="26"/>
      <c r="B154" s="138"/>
      <c r="C154" s="139" t="s">
        <v>224</v>
      </c>
      <c r="D154" s="139" t="s">
        <v>127</v>
      </c>
      <c r="E154" s="140" t="s">
        <v>225</v>
      </c>
      <c r="F154" s="141" t="s">
        <v>226</v>
      </c>
      <c r="G154" s="142" t="s">
        <v>203</v>
      </c>
      <c r="H154" s="143">
        <v>243.6</v>
      </c>
      <c r="I154" s="144"/>
      <c r="J154" s="144">
        <f>ROUND(I154*H154,2)</f>
        <v>0</v>
      </c>
      <c r="K154" s="145"/>
      <c r="L154" s="27"/>
      <c r="M154" s="146" t="s">
        <v>1</v>
      </c>
      <c r="N154" s="147" t="s">
        <v>35</v>
      </c>
      <c r="O154" s="148">
        <v>9.1999999999999998E-2</v>
      </c>
      <c r="P154" s="148">
        <f>O154*H154</f>
        <v>22.411199999999997</v>
      </c>
      <c r="Q154" s="148">
        <v>0</v>
      </c>
      <c r="R154" s="148">
        <f>Q154*H154</f>
        <v>0</v>
      </c>
      <c r="S154" s="148">
        <v>8.0000000000000002E-3</v>
      </c>
      <c r="T154" s="149">
        <f>S154*H154</f>
        <v>1.9488000000000001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177</v>
      </c>
      <c r="AT154" s="150" t="s">
        <v>127</v>
      </c>
      <c r="AU154" s="150" t="s">
        <v>80</v>
      </c>
      <c r="AY154" s="14" t="s">
        <v>124</v>
      </c>
      <c r="BE154" s="151">
        <f>IF(N154="základní",J154,0)</f>
        <v>0</v>
      </c>
      <c r="BF154" s="151">
        <f>IF(N154="snížená",J154,0)</f>
        <v>0</v>
      </c>
      <c r="BG154" s="151">
        <f>IF(N154="zákl. přenesená",J154,0)</f>
        <v>0</v>
      </c>
      <c r="BH154" s="151">
        <f>IF(N154="sníž. přenesená",J154,0)</f>
        <v>0</v>
      </c>
      <c r="BI154" s="151">
        <f>IF(N154="nulová",J154,0)</f>
        <v>0</v>
      </c>
      <c r="BJ154" s="14" t="s">
        <v>78</v>
      </c>
      <c r="BK154" s="151">
        <f>ROUND(I154*H154,2)</f>
        <v>0</v>
      </c>
      <c r="BL154" s="14" t="s">
        <v>177</v>
      </c>
      <c r="BM154" s="150" t="s">
        <v>227</v>
      </c>
    </row>
    <row r="155" spans="1:65" s="2" customFormat="1" ht="14.45" customHeight="1">
      <c r="A155" s="26"/>
      <c r="B155" s="138"/>
      <c r="C155" s="139" t="s">
        <v>228</v>
      </c>
      <c r="D155" s="139" t="s">
        <v>127</v>
      </c>
      <c r="E155" s="140" t="s">
        <v>229</v>
      </c>
      <c r="F155" s="141" t="s">
        <v>230</v>
      </c>
      <c r="G155" s="142" t="s">
        <v>176</v>
      </c>
      <c r="H155" s="143">
        <v>1968</v>
      </c>
      <c r="I155" s="144"/>
      <c r="J155" s="144">
        <f>ROUND(I155*H155,2)</f>
        <v>0</v>
      </c>
      <c r="K155" s="145"/>
      <c r="L155" s="27"/>
      <c r="M155" s="146" t="s">
        <v>1</v>
      </c>
      <c r="N155" s="147" t="s">
        <v>35</v>
      </c>
      <c r="O155" s="148">
        <v>0.1</v>
      </c>
      <c r="P155" s="148">
        <f>O155*H155</f>
        <v>196.8</v>
      </c>
      <c r="Q155" s="148">
        <v>0</v>
      </c>
      <c r="R155" s="148">
        <f>Q155*H155</f>
        <v>0</v>
      </c>
      <c r="S155" s="148">
        <v>5.0000000000000001E-4</v>
      </c>
      <c r="T155" s="149">
        <f>S155*H155</f>
        <v>0.98399999999999999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177</v>
      </c>
      <c r="AT155" s="150" t="s">
        <v>127</v>
      </c>
      <c r="AU155" s="150" t="s">
        <v>80</v>
      </c>
      <c r="AY155" s="14" t="s">
        <v>124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4" t="s">
        <v>78</v>
      </c>
      <c r="BK155" s="151">
        <f>ROUND(I155*H155,2)</f>
        <v>0</v>
      </c>
      <c r="BL155" s="14" t="s">
        <v>177</v>
      </c>
      <c r="BM155" s="150" t="s">
        <v>231</v>
      </c>
    </row>
    <row r="156" spans="1:65" s="2" customFormat="1" ht="24.2" customHeight="1">
      <c r="A156" s="26"/>
      <c r="B156" s="138"/>
      <c r="C156" s="139" t="s">
        <v>232</v>
      </c>
      <c r="D156" s="139" t="s">
        <v>127</v>
      </c>
      <c r="E156" s="140" t="s">
        <v>233</v>
      </c>
      <c r="F156" s="141" t="s">
        <v>234</v>
      </c>
      <c r="G156" s="142" t="s">
        <v>186</v>
      </c>
      <c r="H156" s="143">
        <v>1356.5809999999999</v>
      </c>
      <c r="I156" s="144"/>
      <c r="J156" s="144">
        <f>ROUND(I156*H156,2)</f>
        <v>0</v>
      </c>
      <c r="K156" s="145"/>
      <c r="L156" s="27"/>
      <c r="M156" s="152" t="s">
        <v>1</v>
      </c>
      <c r="N156" s="153" t="s">
        <v>35</v>
      </c>
      <c r="O156" s="154">
        <v>0</v>
      </c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177</v>
      </c>
      <c r="AT156" s="150" t="s">
        <v>127</v>
      </c>
      <c r="AU156" s="150" t="s">
        <v>80</v>
      </c>
      <c r="AY156" s="14" t="s">
        <v>124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4" t="s">
        <v>78</v>
      </c>
      <c r="BK156" s="151">
        <f>ROUND(I156*H156,2)</f>
        <v>0</v>
      </c>
      <c r="BL156" s="14" t="s">
        <v>177</v>
      </c>
      <c r="BM156" s="150" t="s">
        <v>235</v>
      </c>
    </row>
    <row r="157" spans="1:65" s="2" customFormat="1" ht="6.95" customHeight="1">
      <c r="A157" s="26"/>
      <c r="B157" s="41"/>
      <c r="C157" s="42"/>
      <c r="D157" s="42"/>
      <c r="E157" s="42"/>
      <c r="F157" s="42"/>
      <c r="G157" s="42"/>
      <c r="H157" s="42"/>
      <c r="I157" s="42"/>
      <c r="J157" s="42"/>
      <c r="K157" s="42"/>
      <c r="L157" s="27"/>
      <c r="M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</row>
  </sheetData>
  <autoFilter ref="C123:K156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58"/>
  <sheetViews>
    <sheetView showGridLines="0" topLeftCell="A130" workbookViewId="0">
      <selection activeCell="I160" sqref="I16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7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83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hidden="1" customHeight="1">
      <c r="B4" s="17"/>
      <c r="D4" s="18" t="s">
        <v>93</v>
      </c>
      <c r="L4" s="17"/>
      <c r="M4" s="88" t="s">
        <v>10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14</v>
      </c>
      <c r="L6" s="17"/>
    </row>
    <row r="7" spans="1:46" s="1" customFormat="1" ht="16.5" hidden="1" customHeight="1">
      <c r="B7" s="17"/>
      <c r="E7" s="203" t="str">
        <f>'Rekapitulace stavby'!K6</f>
        <v>Opravy zastřešení železničního uzlu Ostrava Svinov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94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68" t="s">
        <v>236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8. 9. 2020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24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90" t="str">
        <f>'Rekapitulace stavby'!E14</f>
        <v xml:space="preserve"> </v>
      </c>
      <c r="F18" s="190"/>
      <c r="G18" s="190"/>
      <c r="H18" s="190"/>
      <c r="I18" s="23" t="s">
        <v>24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24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34</v>
      </c>
      <c r="E33" s="23" t="s">
        <v>35</v>
      </c>
      <c r="F33" s="94">
        <f>ROUND((SUM(BE124:BE157)),  2)</f>
        <v>0</v>
      </c>
      <c r="G33" s="26"/>
      <c r="H33" s="26"/>
      <c r="I33" s="95">
        <v>0.21</v>
      </c>
      <c r="J33" s="94">
        <f>ROUND(((SUM(BE124:BE157))*I33),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36</v>
      </c>
      <c r="F34" s="94">
        <f>ROUND((SUM(BF124:BF157)),  2)</f>
        <v>0</v>
      </c>
      <c r="G34" s="26"/>
      <c r="H34" s="26"/>
      <c r="I34" s="95">
        <v>0.15</v>
      </c>
      <c r="J34" s="94">
        <f>ROUND(((SUM(BF124:BF157))*I34),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ROUND((SUM(BG124:BG157)),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ROUND((SUM(BH124:BH157)),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ROUND((SUM(BI124:BI157)),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96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03" t="str">
        <f>E7</f>
        <v>Opravy zastřešení železničního uzlu Ostrava Svinov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94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68" t="str">
        <f>E9</f>
        <v>02b - Repase stávajících zámečnických a tesařských konstrukcí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 t="str">
        <f>IF(J12="","",J12)</f>
        <v>8. 9. 2020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97</v>
      </c>
      <c r="D94" s="96"/>
      <c r="E94" s="96"/>
      <c r="F94" s="96"/>
      <c r="G94" s="96"/>
      <c r="H94" s="96"/>
      <c r="I94" s="96"/>
      <c r="J94" s="105" t="s">
        <v>98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99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100</v>
      </c>
    </row>
    <row r="97" spans="1:31" s="9" customFormat="1" ht="24.95" hidden="1" customHeight="1">
      <c r="B97" s="107"/>
      <c r="D97" s="108" t="s">
        <v>101</v>
      </c>
      <c r="E97" s="109"/>
      <c r="F97" s="109"/>
      <c r="G97" s="109"/>
      <c r="H97" s="109"/>
      <c r="I97" s="109"/>
      <c r="J97" s="110">
        <f>J125</f>
        <v>0</v>
      </c>
      <c r="L97" s="107"/>
    </row>
    <row r="98" spans="1:31" s="10" customFormat="1" ht="19.899999999999999" hidden="1" customHeight="1">
      <c r="B98" s="111"/>
      <c r="D98" s="112" t="s">
        <v>237</v>
      </c>
      <c r="E98" s="113"/>
      <c r="F98" s="113"/>
      <c r="G98" s="113"/>
      <c r="H98" s="113"/>
      <c r="I98" s="113"/>
      <c r="J98" s="114">
        <f>J126</f>
        <v>0</v>
      </c>
      <c r="L98" s="111"/>
    </row>
    <row r="99" spans="1:31" s="10" customFormat="1" ht="19.899999999999999" hidden="1" customHeight="1">
      <c r="B99" s="111"/>
      <c r="D99" s="112" t="s">
        <v>238</v>
      </c>
      <c r="E99" s="113"/>
      <c r="F99" s="113"/>
      <c r="G99" s="113"/>
      <c r="H99" s="113"/>
      <c r="I99" s="113"/>
      <c r="J99" s="114">
        <f>J134</f>
        <v>0</v>
      </c>
      <c r="L99" s="111"/>
    </row>
    <row r="100" spans="1:31" s="10" customFormat="1" ht="19.899999999999999" hidden="1" customHeight="1">
      <c r="B100" s="111"/>
      <c r="D100" s="112" t="s">
        <v>102</v>
      </c>
      <c r="E100" s="113"/>
      <c r="F100" s="113"/>
      <c r="G100" s="113"/>
      <c r="H100" s="113"/>
      <c r="I100" s="113"/>
      <c r="J100" s="114">
        <f>J137</f>
        <v>0</v>
      </c>
      <c r="L100" s="111"/>
    </row>
    <row r="101" spans="1:31" s="10" customFormat="1" ht="19.899999999999999" hidden="1" customHeight="1">
      <c r="B101" s="111"/>
      <c r="D101" s="112" t="s">
        <v>103</v>
      </c>
      <c r="E101" s="113"/>
      <c r="F101" s="113"/>
      <c r="G101" s="113"/>
      <c r="H101" s="113"/>
      <c r="I101" s="113"/>
      <c r="J101" s="114">
        <f>J139</f>
        <v>0</v>
      </c>
      <c r="L101" s="111"/>
    </row>
    <row r="102" spans="1:31" s="9" customFormat="1" ht="24.95" hidden="1" customHeight="1">
      <c r="B102" s="107"/>
      <c r="D102" s="108" t="s">
        <v>104</v>
      </c>
      <c r="E102" s="109"/>
      <c r="F102" s="109"/>
      <c r="G102" s="109"/>
      <c r="H102" s="109"/>
      <c r="I102" s="109"/>
      <c r="J102" s="110">
        <f>J145</f>
        <v>0</v>
      </c>
      <c r="L102" s="107"/>
    </row>
    <row r="103" spans="1:31" s="10" customFormat="1" ht="19.899999999999999" hidden="1" customHeight="1">
      <c r="B103" s="111"/>
      <c r="D103" s="112" t="s">
        <v>239</v>
      </c>
      <c r="E103" s="113"/>
      <c r="F103" s="113"/>
      <c r="G103" s="113"/>
      <c r="H103" s="113"/>
      <c r="I103" s="113"/>
      <c r="J103" s="114">
        <f>J146</f>
        <v>0</v>
      </c>
      <c r="L103" s="111"/>
    </row>
    <row r="104" spans="1:31" s="10" customFormat="1" ht="19.899999999999999" hidden="1" customHeight="1">
      <c r="B104" s="111"/>
      <c r="D104" s="112" t="s">
        <v>240</v>
      </c>
      <c r="E104" s="113"/>
      <c r="F104" s="113"/>
      <c r="G104" s="113"/>
      <c r="H104" s="113"/>
      <c r="I104" s="113"/>
      <c r="J104" s="114">
        <f>J155</f>
        <v>0</v>
      </c>
      <c r="L104" s="111"/>
    </row>
    <row r="105" spans="1:31" s="2" customFormat="1" ht="21.75" hidden="1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hidden="1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idden="1"/>
    <row r="108" spans="1:31" hidden="1"/>
    <row r="109" spans="1:31" hidden="1"/>
    <row r="110" spans="1:31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109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03" t="str">
        <f>E7</f>
        <v>Opravy zastřešení železničního uzlu Ostrava Svinov</v>
      </c>
      <c r="F114" s="204"/>
      <c r="G114" s="204"/>
      <c r="H114" s="204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94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68" t="str">
        <f>E9</f>
        <v>02b - Repase stávajících zámečnických a tesařských konstrukcí</v>
      </c>
      <c r="F116" s="202"/>
      <c r="G116" s="202"/>
      <c r="H116" s="202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18</v>
      </c>
      <c r="D118" s="26"/>
      <c r="E118" s="26"/>
      <c r="F118" s="21" t="str">
        <f>F12</f>
        <v xml:space="preserve"> </v>
      </c>
      <c r="G118" s="26"/>
      <c r="H118" s="26"/>
      <c r="I118" s="23" t="s">
        <v>20</v>
      </c>
      <c r="J118" s="49" t="str">
        <f>IF(J12="","",J12)</f>
        <v>8. 9. 2020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22</v>
      </c>
      <c r="D120" s="26"/>
      <c r="E120" s="26"/>
      <c r="F120" s="21" t="str">
        <f>E15</f>
        <v xml:space="preserve"> </v>
      </c>
      <c r="G120" s="26"/>
      <c r="H120" s="26"/>
      <c r="I120" s="23" t="s">
        <v>26</v>
      </c>
      <c r="J120" s="24" t="str">
        <f>E21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25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28</v>
      </c>
      <c r="J121" s="24" t="str">
        <f>E24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5"/>
      <c r="B123" s="116"/>
      <c r="C123" s="117" t="s">
        <v>110</v>
      </c>
      <c r="D123" s="118" t="s">
        <v>55</v>
      </c>
      <c r="E123" s="118" t="s">
        <v>51</v>
      </c>
      <c r="F123" s="118" t="s">
        <v>52</v>
      </c>
      <c r="G123" s="118" t="s">
        <v>111</v>
      </c>
      <c r="H123" s="118" t="s">
        <v>112</v>
      </c>
      <c r="I123" s="118" t="s">
        <v>113</v>
      </c>
      <c r="J123" s="119" t="s">
        <v>98</v>
      </c>
      <c r="K123" s="120" t="s">
        <v>114</v>
      </c>
      <c r="L123" s="121"/>
      <c r="M123" s="56" t="s">
        <v>1</v>
      </c>
      <c r="N123" s="57" t="s">
        <v>34</v>
      </c>
      <c r="O123" s="57" t="s">
        <v>115</v>
      </c>
      <c r="P123" s="57" t="s">
        <v>116</v>
      </c>
      <c r="Q123" s="57" t="s">
        <v>117</v>
      </c>
      <c r="R123" s="57" t="s">
        <v>118</v>
      </c>
      <c r="S123" s="57" t="s">
        <v>119</v>
      </c>
      <c r="T123" s="58" t="s">
        <v>120</v>
      </c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65" s="2" customFormat="1" ht="22.9" customHeight="1">
      <c r="A124" s="26"/>
      <c r="B124" s="27"/>
      <c r="C124" s="63" t="s">
        <v>121</v>
      </c>
      <c r="D124" s="26"/>
      <c r="E124" s="26"/>
      <c r="F124" s="26"/>
      <c r="G124" s="26"/>
      <c r="H124" s="26"/>
      <c r="I124" s="26"/>
      <c r="J124" s="122">
        <f>BK124</f>
        <v>0</v>
      </c>
      <c r="K124" s="26"/>
      <c r="L124" s="27"/>
      <c r="M124" s="59"/>
      <c r="N124" s="50"/>
      <c r="O124" s="60"/>
      <c r="P124" s="123">
        <f>P125+P145</f>
        <v>609.38068499999997</v>
      </c>
      <c r="Q124" s="60"/>
      <c r="R124" s="123">
        <f>R125+R145</f>
        <v>8.4989000000000008</v>
      </c>
      <c r="S124" s="60"/>
      <c r="T124" s="124">
        <f>T125+T145</f>
        <v>8.3445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69</v>
      </c>
      <c r="AU124" s="14" t="s">
        <v>100</v>
      </c>
      <c r="BK124" s="125">
        <f>BK125+BK145</f>
        <v>0</v>
      </c>
    </row>
    <row r="125" spans="1:65" s="12" customFormat="1" ht="25.9" customHeight="1">
      <c r="B125" s="126"/>
      <c r="D125" s="127" t="s">
        <v>69</v>
      </c>
      <c r="E125" s="128" t="s">
        <v>122</v>
      </c>
      <c r="F125" s="128" t="s">
        <v>123</v>
      </c>
      <c r="J125" s="129">
        <f>BK125</f>
        <v>0</v>
      </c>
      <c r="L125" s="126"/>
      <c r="M125" s="130"/>
      <c r="N125" s="131"/>
      <c r="O125" s="131"/>
      <c r="P125" s="132">
        <f>P126+P134+P137+P139</f>
        <v>559.19218499999999</v>
      </c>
      <c r="Q125" s="131"/>
      <c r="R125" s="132">
        <f>R126+R134+R137+R139</f>
        <v>3.4539000000000004</v>
      </c>
      <c r="S125" s="131"/>
      <c r="T125" s="133">
        <f>T126+T134+T137+T139</f>
        <v>3.3</v>
      </c>
      <c r="AR125" s="127" t="s">
        <v>78</v>
      </c>
      <c r="AT125" s="134" t="s">
        <v>69</v>
      </c>
      <c r="AU125" s="134" t="s">
        <v>70</v>
      </c>
      <c r="AY125" s="127" t="s">
        <v>124</v>
      </c>
      <c r="BK125" s="135">
        <f>BK126+BK134+BK137+BK139</f>
        <v>0</v>
      </c>
    </row>
    <row r="126" spans="1:65" s="12" customFormat="1" ht="22.9" customHeight="1">
      <c r="B126" s="126"/>
      <c r="D126" s="127" t="s">
        <v>69</v>
      </c>
      <c r="E126" s="136" t="s">
        <v>145</v>
      </c>
      <c r="F126" s="136" t="s">
        <v>241</v>
      </c>
      <c r="J126" s="137">
        <f>BK126</f>
        <v>0</v>
      </c>
      <c r="L126" s="126"/>
      <c r="M126" s="130"/>
      <c r="N126" s="131"/>
      <c r="O126" s="131"/>
      <c r="P126" s="132">
        <f>SUM(P127:P133)</f>
        <v>30.356960000000001</v>
      </c>
      <c r="Q126" s="131"/>
      <c r="R126" s="132">
        <f>SUM(R127:R133)</f>
        <v>3.4539000000000004</v>
      </c>
      <c r="S126" s="131"/>
      <c r="T126" s="133">
        <f>SUM(T127:T133)</f>
        <v>3.3</v>
      </c>
      <c r="AR126" s="127" t="s">
        <v>78</v>
      </c>
      <c r="AT126" s="134" t="s">
        <v>69</v>
      </c>
      <c r="AU126" s="134" t="s">
        <v>78</v>
      </c>
      <c r="AY126" s="127" t="s">
        <v>124</v>
      </c>
      <c r="BK126" s="135">
        <f>SUM(BK127:BK133)</f>
        <v>0</v>
      </c>
    </row>
    <row r="127" spans="1:65" s="2" customFormat="1" ht="24.2" customHeight="1">
      <c r="A127" s="26"/>
      <c r="B127" s="138"/>
      <c r="C127" s="139" t="s">
        <v>78</v>
      </c>
      <c r="D127" s="139" t="s">
        <v>127</v>
      </c>
      <c r="E127" s="140" t="s">
        <v>242</v>
      </c>
      <c r="F127" s="141" t="s">
        <v>243</v>
      </c>
      <c r="G127" s="142" t="s">
        <v>203</v>
      </c>
      <c r="H127" s="143">
        <v>6</v>
      </c>
      <c r="I127" s="144"/>
      <c r="J127" s="144">
        <f t="shared" ref="J127:J133" si="0">ROUND(I127*H127,2)</f>
        <v>0</v>
      </c>
      <c r="K127" s="145"/>
      <c r="L127" s="27"/>
      <c r="M127" s="146" t="s">
        <v>1</v>
      </c>
      <c r="N127" s="147" t="s">
        <v>35</v>
      </c>
      <c r="O127" s="148">
        <v>0.41</v>
      </c>
      <c r="P127" s="148">
        <f t="shared" ref="P127:P133" si="1">O127*H127</f>
        <v>2.46</v>
      </c>
      <c r="Q127" s="148">
        <v>0</v>
      </c>
      <c r="R127" s="148">
        <f t="shared" ref="R127:R133" si="2">Q127*H127</f>
        <v>0</v>
      </c>
      <c r="S127" s="148">
        <v>0.26</v>
      </c>
      <c r="T127" s="149">
        <f t="shared" ref="T127:T133" si="3">S127*H127</f>
        <v>1.56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131</v>
      </c>
      <c r="AT127" s="150" t="s">
        <v>127</v>
      </c>
      <c r="AU127" s="150" t="s">
        <v>80</v>
      </c>
      <c r="AY127" s="14" t="s">
        <v>124</v>
      </c>
      <c r="BE127" s="151">
        <f t="shared" ref="BE127:BE133" si="4">IF(N127="základní",J127,0)</f>
        <v>0</v>
      </c>
      <c r="BF127" s="151">
        <f t="shared" ref="BF127:BF133" si="5">IF(N127="snížená",J127,0)</f>
        <v>0</v>
      </c>
      <c r="BG127" s="151">
        <f t="shared" ref="BG127:BG133" si="6">IF(N127="zákl. přenesená",J127,0)</f>
        <v>0</v>
      </c>
      <c r="BH127" s="151">
        <f t="shared" ref="BH127:BH133" si="7">IF(N127="sníž. přenesená",J127,0)</f>
        <v>0</v>
      </c>
      <c r="BI127" s="151">
        <f t="shared" ref="BI127:BI133" si="8">IF(N127="nulová",J127,0)</f>
        <v>0</v>
      </c>
      <c r="BJ127" s="14" t="s">
        <v>78</v>
      </c>
      <c r="BK127" s="151">
        <f t="shared" ref="BK127:BK133" si="9">ROUND(I127*H127,2)</f>
        <v>0</v>
      </c>
      <c r="BL127" s="14" t="s">
        <v>131</v>
      </c>
      <c r="BM127" s="150" t="s">
        <v>244</v>
      </c>
    </row>
    <row r="128" spans="1:65" s="2" customFormat="1" ht="24.2" customHeight="1">
      <c r="A128" s="26"/>
      <c r="B128" s="138"/>
      <c r="C128" s="139" t="s">
        <v>80</v>
      </c>
      <c r="D128" s="139" t="s">
        <v>127</v>
      </c>
      <c r="E128" s="140" t="s">
        <v>245</v>
      </c>
      <c r="F128" s="141" t="s">
        <v>246</v>
      </c>
      <c r="G128" s="142" t="s">
        <v>203</v>
      </c>
      <c r="H128" s="143">
        <v>6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35</v>
      </c>
      <c r="O128" s="148">
        <v>1.3029999999999999</v>
      </c>
      <c r="P128" s="148">
        <f t="shared" si="1"/>
        <v>7.8179999999999996</v>
      </c>
      <c r="Q128" s="148">
        <v>0</v>
      </c>
      <c r="R128" s="148">
        <f t="shared" si="2"/>
        <v>0</v>
      </c>
      <c r="S128" s="148">
        <v>0.28999999999999998</v>
      </c>
      <c r="T128" s="149">
        <f t="shared" si="3"/>
        <v>1.7399999999999998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131</v>
      </c>
      <c r="AT128" s="150" t="s">
        <v>127</v>
      </c>
      <c r="AU128" s="150" t="s">
        <v>80</v>
      </c>
      <c r="AY128" s="14" t="s">
        <v>124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78</v>
      </c>
      <c r="BK128" s="151">
        <f t="shared" si="9"/>
        <v>0</v>
      </c>
      <c r="BL128" s="14" t="s">
        <v>131</v>
      </c>
      <c r="BM128" s="150" t="s">
        <v>247</v>
      </c>
    </row>
    <row r="129" spans="1:65" s="2" customFormat="1" ht="14.45" customHeight="1">
      <c r="A129" s="26"/>
      <c r="B129" s="138"/>
      <c r="C129" s="139" t="s">
        <v>136</v>
      </c>
      <c r="D129" s="139" t="s">
        <v>127</v>
      </c>
      <c r="E129" s="140" t="s">
        <v>248</v>
      </c>
      <c r="F129" s="141" t="s">
        <v>249</v>
      </c>
      <c r="G129" s="142" t="s">
        <v>203</v>
      </c>
      <c r="H129" s="143">
        <v>6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35</v>
      </c>
      <c r="O129" s="148">
        <v>2.9000000000000001E-2</v>
      </c>
      <c r="P129" s="148">
        <f t="shared" si="1"/>
        <v>0.17400000000000002</v>
      </c>
      <c r="Q129" s="148">
        <v>0.46</v>
      </c>
      <c r="R129" s="148">
        <f t="shared" si="2"/>
        <v>2.7600000000000002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131</v>
      </c>
      <c r="AT129" s="150" t="s">
        <v>127</v>
      </c>
      <c r="AU129" s="150" t="s">
        <v>80</v>
      </c>
      <c r="AY129" s="14" t="s">
        <v>124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78</v>
      </c>
      <c r="BK129" s="151">
        <f t="shared" si="9"/>
        <v>0</v>
      </c>
      <c r="BL129" s="14" t="s">
        <v>131</v>
      </c>
      <c r="BM129" s="150" t="s">
        <v>250</v>
      </c>
    </row>
    <row r="130" spans="1:65" s="2" customFormat="1" ht="24.2" customHeight="1">
      <c r="A130" s="26"/>
      <c r="B130" s="138"/>
      <c r="C130" s="139" t="s">
        <v>131</v>
      </c>
      <c r="D130" s="139" t="s">
        <v>127</v>
      </c>
      <c r="E130" s="140" t="s">
        <v>251</v>
      </c>
      <c r="F130" s="141" t="s">
        <v>252</v>
      </c>
      <c r="G130" s="142" t="s">
        <v>203</v>
      </c>
      <c r="H130" s="143">
        <v>6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35</v>
      </c>
      <c r="O130" s="148">
        <v>0.32900000000000001</v>
      </c>
      <c r="P130" s="148">
        <f t="shared" si="1"/>
        <v>1.9740000000000002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131</v>
      </c>
      <c r="AT130" s="150" t="s">
        <v>127</v>
      </c>
      <c r="AU130" s="150" t="s">
        <v>80</v>
      </c>
      <c r="AY130" s="14" t="s">
        <v>124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78</v>
      </c>
      <c r="BK130" s="151">
        <f t="shared" si="9"/>
        <v>0</v>
      </c>
      <c r="BL130" s="14" t="s">
        <v>131</v>
      </c>
      <c r="BM130" s="150" t="s">
        <v>253</v>
      </c>
    </row>
    <row r="131" spans="1:65" s="2" customFormat="1" ht="24.2" customHeight="1">
      <c r="A131" s="26"/>
      <c r="B131" s="138"/>
      <c r="C131" s="139" t="s">
        <v>145</v>
      </c>
      <c r="D131" s="139" t="s">
        <v>127</v>
      </c>
      <c r="E131" s="140" t="s">
        <v>254</v>
      </c>
      <c r="F131" s="141" t="s">
        <v>255</v>
      </c>
      <c r="G131" s="142" t="s">
        <v>203</v>
      </c>
      <c r="H131" s="143">
        <v>6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35</v>
      </c>
      <c r="O131" s="148">
        <v>0.78400000000000003</v>
      </c>
      <c r="P131" s="148">
        <f t="shared" si="1"/>
        <v>4.7040000000000006</v>
      </c>
      <c r="Q131" s="148">
        <v>8.5650000000000004E-2</v>
      </c>
      <c r="R131" s="148">
        <f t="shared" si="2"/>
        <v>0.51390000000000002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131</v>
      </c>
      <c r="AT131" s="150" t="s">
        <v>127</v>
      </c>
      <c r="AU131" s="150" t="s">
        <v>80</v>
      </c>
      <c r="AY131" s="14" t="s">
        <v>124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78</v>
      </c>
      <c r="BK131" s="151">
        <f t="shared" si="9"/>
        <v>0</v>
      </c>
      <c r="BL131" s="14" t="s">
        <v>131</v>
      </c>
      <c r="BM131" s="150" t="s">
        <v>256</v>
      </c>
    </row>
    <row r="132" spans="1:65" s="2" customFormat="1" ht="14.45" customHeight="1">
      <c r="A132" s="26"/>
      <c r="B132" s="138"/>
      <c r="C132" s="156" t="s">
        <v>150</v>
      </c>
      <c r="D132" s="156" t="s">
        <v>257</v>
      </c>
      <c r="E132" s="157" t="s">
        <v>258</v>
      </c>
      <c r="F132" s="158" t="s">
        <v>259</v>
      </c>
      <c r="G132" s="159" t="s">
        <v>203</v>
      </c>
      <c r="H132" s="160">
        <v>1</v>
      </c>
      <c r="I132" s="161"/>
      <c r="J132" s="161">
        <f t="shared" si="0"/>
        <v>0</v>
      </c>
      <c r="K132" s="162"/>
      <c r="L132" s="163"/>
      <c r="M132" s="164" t="s">
        <v>1</v>
      </c>
      <c r="N132" s="165" t="s">
        <v>35</v>
      </c>
      <c r="O132" s="148">
        <v>0</v>
      </c>
      <c r="P132" s="148">
        <f t="shared" si="1"/>
        <v>0</v>
      </c>
      <c r="Q132" s="148">
        <v>0.18</v>
      </c>
      <c r="R132" s="148">
        <f t="shared" si="2"/>
        <v>0.18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260</v>
      </c>
      <c r="AT132" s="150" t="s">
        <v>257</v>
      </c>
      <c r="AU132" s="150" t="s">
        <v>80</v>
      </c>
      <c r="AY132" s="14" t="s">
        <v>124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78</v>
      </c>
      <c r="BK132" s="151">
        <f t="shared" si="9"/>
        <v>0</v>
      </c>
      <c r="BL132" s="14" t="s">
        <v>260</v>
      </c>
      <c r="BM132" s="150" t="s">
        <v>261</v>
      </c>
    </row>
    <row r="133" spans="1:65" s="2" customFormat="1" ht="14.45" customHeight="1">
      <c r="A133" s="26"/>
      <c r="B133" s="138"/>
      <c r="C133" s="139" t="s">
        <v>154</v>
      </c>
      <c r="D133" s="139" t="s">
        <v>127</v>
      </c>
      <c r="E133" s="140" t="s">
        <v>262</v>
      </c>
      <c r="F133" s="141" t="s">
        <v>263</v>
      </c>
      <c r="G133" s="142" t="s">
        <v>148</v>
      </c>
      <c r="H133" s="143">
        <v>3.274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35</v>
      </c>
      <c r="O133" s="148">
        <v>4.04</v>
      </c>
      <c r="P133" s="148">
        <f t="shared" si="1"/>
        <v>13.22696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131</v>
      </c>
      <c r="AT133" s="150" t="s">
        <v>127</v>
      </c>
      <c r="AU133" s="150" t="s">
        <v>80</v>
      </c>
      <c r="AY133" s="14" t="s">
        <v>124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78</v>
      </c>
      <c r="BK133" s="151">
        <f t="shared" si="9"/>
        <v>0</v>
      </c>
      <c r="BL133" s="14" t="s">
        <v>131</v>
      </c>
      <c r="BM133" s="150" t="s">
        <v>264</v>
      </c>
    </row>
    <row r="134" spans="1:65" s="12" customFormat="1" ht="22.9" customHeight="1">
      <c r="B134" s="126"/>
      <c r="D134" s="127" t="s">
        <v>69</v>
      </c>
      <c r="E134" s="136" t="s">
        <v>150</v>
      </c>
      <c r="F134" s="136" t="s">
        <v>265</v>
      </c>
      <c r="J134" s="137">
        <f>BK134</f>
        <v>0</v>
      </c>
      <c r="L134" s="126"/>
      <c r="M134" s="130"/>
      <c r="N134" s="131"/>
      <c r="O134" s="131"/>
      <c r="P134" s="132">
        <f>SUM(P135:P136)</f>
        <v>14.384</v>
      </c>
      <c r="Q134" s="131"/>
      <c r="R134" s="132">
        <f>SUM(R135:R136)</f>
        <v>0</v>
      </c>
      <c r="S134" s="131"/>
      <c r="T134" s="133">
        <f>SUM(T135:T136)</f>
        <v>0</v>
      </c>
      <c r="AR134" s="127" t="s">
        <v>78</v>
      </c>
      <c r="AT134" s="134" t="s">
        <v>69</v>
      </c>
      <c r="AU134" s="134" t="s">
        <v>78</v>
      </c>
      <c r="AY134" s="127" t="s">
        <v>124</v>
      </c>
      <c r="BK134" s="135">
        <f>SUM(BK135:BK136)</f>
        <v>0</v>
      </c>
    </row>
    <row r="135" spans="1:65" s="2" customFormat="1" ht="24.2" customHeight="1">
      <c r="A135" s="26"/>
      <c r="B135" s="138"/>
      <c r="C135" s="139" t="s">
        <v>158</v>
      </c>
      <c r="D135" s="139" t="s">
        <v>127</v>
      </c>
      <c r="E135" s="140" t="s">
        <v>266</v>
      </c>
      <c r="F135" s="141" t="s">
        <v>267</v>
      </c>
      <c r="G135" s="142" t="s">
        <v>203</v>
      </c>
      <c r="H135" s="143">
        <v>719.2</v>
      </c>
      <c r="I135" s="144"/>
      <c r="J135" s="144">
        <f>ROUND(I135*H135,2)</f>
        <v>0</v>
      </c>
      <c r="K135" s="145"/>
      <c r="L135" s="27"/>
      <c r="M135" s="146" t="s">
        <v>1</v>
      </c>
      <c r="N135" s="147" t="s">
        <v>35</v>
      </c>
      <c r="O135" s="148">
        <v>0.02</v>
      </c>
      <c r="P135" s="148">
        <f>O135*H135</f>
        <v>14.384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131</v>
      </c>
      <c r="AT135" s="150" t="s">
        <v>127</v>
      </c>
      <c r="AU135" s="150" t="s">
        <v>80</v>
      </c>
      <c r="AY135" s="14" t="s">
        <v>124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4" t="s">
        <v>78</v>
      </c>
      <c r="BK135" s="151">
        <f>ROUND(I135*H135,2)</f>
        <v>0</v>
      </c>
      <c r="BL135" s="14" t="s">
        <v>131</v>
      </c>
      <c r="BM135" s="150" t="s">
        <v>268</v>
      </c>
    </row>
    <row r="136" spans="1:65" s="2" customFormat="1" ht="14.45" customHeight="1">
      <c r="A136" s="26"/>
      <c r="B136" s="138"/>
      <c r="C136" s="156" t="s">
        <v>125</v>
      </c>
      <c r="D136" s="156" t="s">
        <v>257</v>
      </c>
      <c r="E136" s="157" t="s">
        <v>269</v>
      </c>
      <c r="F136" s="158" t="s">
        <v>270</v>
      </c>
      <c r="G136" s="159" t="s">
        <v>203</v>
      </c>
      <c r="H136" s="160">
        <v>43152</v>
      </c>
      <c r="I136" s="161"/>
      <c r="J136" s="161">
        <f>ROUND(I136*H136,2)</f>
        <v>0</v>
      </c>
      <c r="K136" s="162"/>
      <c r="L136" s="163"/>
      <c r="M136" s="164" t="s">
        <v>1</v>
      </c>
      <c r="N136" s="165" t="s">
        <v>35</v>
      </c>
      <c r="O136" s="148">
        <v>0</v>
      </c>
      <c r="P136" s="148">
        <f>O136*H136</f>
        <v>0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158</v>
      </c>
      <c r="AT136" s="150" t="s">
        <v>257</v>
      </c>
      <c r="AU136" s="150" t="s">
        <v>80</v>
      </c>
      <c r="AY136" s="14" t="s">
        <v>124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4" t="s">
        <v>78</v>
      </c>
      <c r="BK136" s="151">
        <f>ROUND(I136*H136,2)</f>
        <v>0</v>
      </c>
      <c r="BL136" s="14" t="s">
        <v>131</v>
      </c>
      <c r="BM136" s="150" t="s">
        <v>271</v>
      </c>
    </row>
    <row r="137" spans="1:65" s="12" customFormat="1" ht="22.9" customHeight="1">
      <c r="B137" s="126"/>
      <c r="D137" s="127" t="s">
        <v>69</v>
      </c>
      <c r="E137" s="136" t="s">
        <v>125</v>
      </c>
      <c r="F137" s="136" t="s">
        <v>126</v>
      </c>
      <c r="J137" s="137">
        <f>BK137</f>
        <v>0</v>
      </c>
      <c r="L137" s="126"/>
      <c r="M137" s="130"/>
      <c r="N137" s="131"/>
      <c r="O137" s="131"/>
      <c r="P137" s="132">
        <f>P138</f>
        <v>481.86400000000003</v>
      </c>
      <c r="Q137" s="131"/>
      <c r="R137" s="132">
        <f>R138</f>
        <v>0</v>
      </c>
      <c r="S137" s="131"/>
      <c r="T137" s="133">
        <f>T138</f>
        <v>0</v>
      </c>
      <c r="AR137" s="127" t="s">
        <v>78</v>
      </c>
      <c r="AT137" s="134" t="s">
        <v>69</v>
      </c>
      <c r="AU137" s="134" t="s">
        <v>78</v>
      </c>
      <c r="AY137" s="127" t="s">
        <v>124</v>
      </c>
      <c r="BK137" s="135">
        <f>BK138</f>
        <v>0</v>
      </c>
    </row>
    <row r="138" spans="1:65" s="2" customFormat="1" ht="24.2" customHeight="1">
      <c r="A138" s="26"/>
      <c r="B138" s="138"/>
      <c r="C138" s="139" t="s">
        <v>165</v>
      </c>
      <c r="D138" s="139" t="s">
        <v>127</v>
      </c>
      <c r="E138" s="140" t="s">
        <v>272</v>
      </c>
      <c r="F138" s="141" t="s">
        <v>273</v>
      </c>
      <c r="G138" s="142" t="s">
        <v>203</v>
      </c>
      <c r="H138" s="143">
        <v>1438.4</v>
      </c>
      <c r="I138" s="144"/>
      <c r="J138" s="144">
        <f>ROUND(I138*H138,2)</f>
        <v>0</v>
      </c>
      <c r="K138" s="145"/>
      <c r="L138" s="27"/>
      <c r="M138" s="146" t="s">
        <v>1</v>
      </c>
      <c r="N138" s="147" t="s">
        <v>35</v>
      </c>
      <c r="O138" s="148">
        <v>0.33500000000000002</v>
      </c>
      <c r="P138" s="148">
        <f>O138*H138</f>
        <v>481.86400000000003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131</v>
      </c>
      <c r="AT138" s="150" t="s">
        <v>127</v>
      </c>
      <c r="AU138" s="150" t="s">
        <v>80</v>
      </c>
      <c r="AY138" s="14" t="s">
        <v>124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4" t="s">
        <v>78</v>
      </c>
      <c r="BK138" s="151">
        <f>ROUND(I138*H138,2)</f>
        <v>0</v>
      </c>
      <c r="BL138" s="14" t="s">
        <v>131</v>
      </c>
      <c r="BM138" s="150" t="s">
        <v>274</v>
      </c>
    </row>
    <row r="139" spans="1:65" s="12" customFormat="1" ht="22.9" customHeight="1">
      <c r="B139" s="126"/>
      <c r="D139" s="127" t="s">
        <v>69</v>
      </c>
      <c r="E139" s="136" t="s">
        <v>143</v>
      </c>
      <c r="F139" s="136" t="s">
        <v>144</v>
      </c>
      <c r="J139" s="137">
        <f>BK139</f>
        <v>0</v>
      </c>
      <c r="L139" s="126"/>
      <c r="M139" s="130"/>
      <c r="N139" s="131"/>
      <c r="O139" s="131"/>
      <c r="P139" s="132">
        <f>SUM(P140:P144)</f>
        <v>32.587225000000004</v>
      </c>
      <c r="Q139" s="131"/>
      <c r="R139" s="132">
        <f>SUM(R140:R144)</f>
        <v>0</v>
      </c>
      <c r="S139" s="131"/>
      <c r="T139" s="133">
        <f>SUM(T140:T144)</f>
        <v>0</v>
      </c>
      <c r="AR139" s="127" t="s">
        <v>78</v>
      </c>
      <c r="AT139" s="134" t="s">
        <v>69</v>
      </c>
      <c r="AU139" s="134" t="s">
        <v>78</v>
      </c>
      <c r="AY139" s="127" t="s">
        <v>124</v>
      </c>
      <c r="BK139" s="135">
        <f>SUM(BK140:BK144)</f>
        <v>0</v>
      </c>
    </row>
    <row r="140" spans="1:65" s="2" customFormat="1" ht="24.2" customHeight="1">
      <c r="A140" s="26"/>
      <c r="B140" s="138"/>
      <c r="C140" s="139" t="s">
        <v>173</v>
      </c>
      <c r="D140" s="139" t="s">
        <v>127</v>
      </c>
      <c r="E140" s="140" t="s">
        <v>146</v>
      </c>
      <c r="F140" s="141" t="s">
        <v>147</v>
      </c>
      <c r="G140" s="142" t="s">
        <v>148</v>
      </c>
      <c r="H140" s="143">
        <v>8.3450000000000006</v>
      </c>
      <c r="I140" s="144"/>
      <c r="J140" s="144">
        <f>ROUND(I140*H140,2)</f>
        <v>0</v>
      </c>
      <c r="K140" s="145"/>
      <c r="L140" s="27"/>
      <c r="M140" s="146" t="s">
        <v>1</v>
      </c>
      <c r="N140" s="147" t="s">
        <v>35</v>
      </c>
      <c r="O140" s="148">
        <v>2.42</v>
      </c>
      <c r="P140" s="148">
        <f>O140*H140</f>
        <v>20.194900000000001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131</v>
      </c>
      <c r="AT140" s="150" t="s">
        <v>127</v>
      </c>
      <c r="AU140" s="150" t="s">
        <v>80</v>
      </c>
      <c r="AY140" s="14" t="s">
        <v>124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4" t="s">
        <v>78</v>
      </c>
      <c r="BK140" s="151">
        <f>ROUND(I140*H140,2)</f>
        <v>0</v>
      </c>
      <c r="BL140" s="14" t="s">
        <v>131</v>
      </c>
      <c r="BM140" s="150" t="s">
        <v>275</v>
      </c>
    </row>
    <row r="141" spans="1:65" s="2" customFormat="1" ht="24.2" customHeight="1">
      <c r="A141" s="26"/>
      <c r="B141" s="138"/>
      <c r="C141" s="139" t="s">
        <v>179</v>
      </c>
      <c r="D141" s="139" t="s">
        <v>127</v>
      </c>
      <c r="E141" s="140" t="s">
        <v>151</v>
      </c>
      <c r="F141" s="141" t="s">
        <v>152</v>
      </c>
      <c r="G141" s="142" t="s">
        <v>148</v>
      </c>
      <c r="H141" s="143">
        <v>41.725000000000001</v>
      </c>
      <c r="I141" s="144"/>
      <c r="J141" s="144">
        <f>ROUND(I141*H141,2)</f>
        <v>0</v>
      </c>
      <c r="K141" s="145"/>
      <c r="L141" s="27"/>
      <c r="M141" s="146" t="s">
        <v>1</v>
      </c>
      <c r="N141" s="147" t="s">
        <v>35</v>
      </c>
      <c r="O141" s="148">
        <v>0.26</v>
      </c>
      <c r="P141" s="148">
        <f>O141*H141</f>
        <v>10.848500000000001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131</v>
      </c>
      <c r="AT141" s="150" t="s">
        <v>127</v>
      </c>
      <c r="AU141" s="150" t="s">
        <v>80</v>
      </c>
      <c r="AY141" s="14" t="s">
        <v>124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4" t="s">
        <v>78</v>
      </c>
      <c r="BK141" s="151">
        <f>ROUND(I141*H141,2)</f>
        <v>0</v>
      </c>
      <c r="BL141" s="14" t="s">
        <v>131</v>
      </c>
      <c r="BM141" s="150" t="s">
        <v>276</v>
      </c>
    </row>
    <row r="142" spans="1:65" s="2" customFormat="1" ht="24.2" customHeight="1">
      <c r="A142" s="26"/>
      <c r="B142" s="138"/>
      <c r="C142" s="139" t="s">
        <v>183</v>
      </c>
      <c r="D142" s="139" t="s">
        <v>127</v>
      </c>
      <c r="E142" s="140" t="s">
        <v>155</v>
      </c>
      <c r="F142" s="141" t="s">
        <v>156</v>
      </c>
      <c r="G142" s="142" t="s">
        <v>148</v>
      </c>
      <c r="H142" s="143">
        <v>8.3450000000000006</v>
      </c>
      <c r="I142" s="144"/>
      <c r="J142" s="144">
        <f>ROUND(I142*H142,2)</f>
        <v>0</v>
      </c>
      <c r="K142" s="145"/>
      <c r="L142" s="27"/>
      <c r="M142" s="146" t="s">
        <v>1</v>
      </c>
      <c r="N142" s="147" t="s">
        <v>35</v>
      </c>
      <c r="O142" s="148">
        <v>0.125</v>
      </c>
      <c r="P142" s="148">
        <f>O142*H142</f>
        <v>1.0431250000000001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131</v>
      </c>
      <c r="AT142" s="150" t="s">
        <v>127</v>
      </c>
      <c r="AU142" s="150" t="s">
        <v>80</v>
      </c>
      <c r="AY142" s="14" t="s">
        <v>124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4" t="s">
        <v>78</v>
      </c>
      <c r="BK142" s="151">
        <f>ROUND(I142*H142,2)</f>
        <v>0</v>
      </c>
      <c r="BL142" s="14" t="s">
        <v>131</v>
      </c>
      <c r="BM142" s="150" t="s">
        <v>277</v>
      </c>
    </row>
    <row r="143" spans="1:65" s="2" customFormat="1" ht="24.2" customHeight="1">
      <c r="A143" s="26"/>
      <c r="B143" s="138"/>
      <c r="C143" s="139" t="s">
        <v>190</v>
      </c>
      <c r="D143" s="139" t="s">
        <v>127</v>
      </c>
      <c r="E143" s="140" t="s">
        <v>159</v>
      </c>
      <c r="F143" s="141" t="s">
        <v>160</v>
      </c>
      <c r="G143" s="142" t="s">
        <v>148</v>
      </c>
      <c r="H143" s="143">
        <v>83.45</v>
      </c>
      <c r="I143" s="144"/>
      <c r="J143" s="144">
        <f>ROUND(I143*H143,2)</f>
        <v>0</v>
      </c>
      <c r="K143" s="145"/>
      <c r="L143" s="27"/>
      <c r="M143" s="146" t="s">
        <v>1</v>
      </c>
      <c r="N143" s="147" t="s">
        <v>35</v>
      </c>
      <c r="O143" s="148">
        <v>6.0000000000000001E-3</v>
      </c>
      <c r="P143" s="148">
        <f>O143*H143</f>
        <v>0.50070000000000003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131</v>
      </c>
      <c r="AT143" s="150" t="s">
        <v>127</v>
      </c>
      <c r="AU143" s="150" t="s">
        <v>80</v>
      </c>
      <c r="AY143" s="14" t="s">
        <v>124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4" t="s">
        <v>78</v>
      </c>
      <c r="BK143" s="151">
        <f>ROUND(I143*H143,2)</f>
        <v>0</v>
      </c>
      <c r="BL143" s="14" t="s">
        <v>131</v>
      </c>
      <c r="BM143" s="150" t="s">
        <v>278</v>
      </c>
    </row>
    <row r="144" spans="1:65" s="2" customFormat="1" ht="24.2" customHeight="1">
      <c r="A144" s="26"/>
      <c r="B144" s="138"/>
      <c r="C144" s="139" t="s">
        <v>8</v>
      </c>
      <c r="D144" s="139" t="s">
        <v>127</v>
      </c>
      <c r="E144" s="140" t="s">
        <v>162</v>
      </c>
      <c r="F144" s="141" t="s">
        <v>163</v>
      </c>
      <c r="G144" s="142" t="s">
        <v>148</v>
      </c>
      <c r="H144" s="143">
        <v>8.3450000000000006</v>
      </c>
      <c r="I144" s="144"/>
      <c r="J144" s="144">
        <f>ROUND(I144*H144,2)</f>
        <v>0</v>
      </c>
      <c r="K144" s="145"/>
      <c r="L144" s="27"/>
      <c r="M144" s="146" t="s">
        <v>1</v>
      </c>
      <c r="N144" s="147" t="s">
        <v>35</v>
      </c>
      <c r="O144" s="148">
        <v>0</v>
      </c>
      <c r="P144" s="148">
        <f>O144*H144</f>
        <v>0</v>
      </c>
      <c r="Q144" s="148">
        <v>0</v>
      </c>
      <c r="R144" s="148">
        <f>Q144*H144</f>
        <v>0</v>
      </c>
      <c r="S144" s="148">
        <v>0</v>
      </c>
      <c r="T144" s="149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131</v>
      </c>
      <c r="AT144" s="150" t="s">
        <v>127</v>
      </c>
      <c r="AU144" s="150" t="s">
        <v>80</v>
      </c>
      <c r="AY144" s="14" t="s">
        <v>124</v>
      </c>
      <c r="BE144" s="151">
        <f>IF(N144="základní",J144,0)</f>
        <v>0</v>
      </c>
      <c r="BF144" s="151">
        <f>IF(N144="snížená",J144,0)</f>
        <v>0</v>
      </c>
      <c r="BG144" s="151">
        <f>IF(N144="zákl. přenesená",J144,0)</f>
        <v>0</v>
      </c>
      <c r="BH144" s="151">
        <f>IF(N144="sníž. přenesená",J144,0)</f>
        <v>0</v>
      </c>
      <c r="BI144" s="151">
        <f>IF(N144="nulová",J144,0)</f>
        <v>0</v>
      </c>
      <c r="BJ144" s="14" t="s">
        <v>78</v>
      </c>
      <c r="BK144" s="151">
        <f>ROUND(I144*H144,2)</f>
        <v>0</v>
      </c>
      <c r="BL144" s="14" t="s">
        <v>131</v>
      </c>
      <c r="BM144" s="150" t="s">
        <v>279</v>
      </c>
    </row>
    <row r="145" spans="1:65" s="12" customFormat="1" ht="25.9" customHeight="1">
      <c r="B145" s="126"/>
      <c r="D145" s="127" t="s">
        <v>69</v>
      </c>
      <c r="E145" s="128" t="s">
        <v>169</v>
      </c>
      <c r="F145" s="128" t="s">
        <v>170</v>
      </c>
      <c r="J145" s="129">
        <f>BK145</f>
        <v>0</v>
      </c>
      <c r="L145" s="126"/>
      <c r="M145" s="130"/>
      <c r="N145" s="131"/>
      <c r="O145" s="131"/>
      <c r="P145" s="132">
        <f>P146+P155</f>
        <v>50.188499999999998</v>
      </c>
      <c r="Q145" s="131"/>
      <c r="R145" s="132">
        <f>R146+R155</f>
        <v>5.0449999999999999</v>
      </c>
      <c r="S145" s="131"/>
      <c r="T145" s="133">
        <f>T146+T155</f>
        <v>5.0444999999999993</v>
      </c>
      <c r="AR145" s="127" t="s">
        <v>80</v>
      </c>
      <c r="AT145" s="134" t="s">
        <v>69</v>
      </c>
      <c r="AU145" s="134" t="s">
        <v>70</v>
      </c>
      <c r="AY145" s="127" t="s">
        <v>124</v>
      </c>
      <c r="BK145" s="135">
        <f>BK146+BK155</f>
        <v>0</v>
      </c>
    </row>
    <row r="146" spans="1:65" s="12" customFormat="1" ht="22.9" customHeight="1">
      <c r="B146" s="126"/>
      <c r="D146" s="127" t="s">
        <v>69</v>
      </c>
      <c r="E146" s="136" t="s">
        <v>280</v>
      </c>
      <c r="F146" s="136" t="s">
        <v>281</v>
      </c>
      <c r="J146" s="137">
        <f>BK146</f>
        <v>0</v>
      </c>
      <c r="L146" s="126"/>
      <c r="M146" s="130"/>
      <c r="N146" s="131"/>
      <c r="O146" s="131"/>
      <c r="P146" s="132">
        <f>SUM(P147:P154)</f>
        <v>0</v>
      </c>
      <c r="Q146" s="131"/>
      <c r="R146" s="132">
        <f>SUM(R147:R154)</f>
        <v>0</v>
      </c>
      <c r="S146" s="131"/>
      <c r="T146" s="133">
        <f>SUM(T147:T154)</f>
        <v>0</v>
      </c>
      <c r="AR146" s="127" t="s">
        <v>80</v>
      </c>
      <c r="AT146" s="134" t="s">
        <v>69</v>
      </c>
      <c r="AU146" s="134" t="s">
        <v>78</v>
      </c>
      <c r="AY146" s="127" t="s">
        <v>124</v>
      </c>
      <c r="BK146" s="135">
        <f>SUM(BK147:BK154)</f>
        <v>0</v>
      </c>
    </row>
    <row r="147" spans="1:65" s="2" customFormat="1" ht="14.45" customHeight="1">
      <c r="A147" s="26"/>
      <c r="B147" s="138"/>
      <c r="C147" s="156" t="s">
        <v>177</v>
      </c>
      <c r="D147" s="156" t="s">
        <v>257</v>
      </c>
      <c r="E147" s="157" t="s">
        <v>282</v>
      </c>
      <c r="F147" s="158" t="s">
        <v>283</v>
      </c>
      <c r="G147" s="159" t="s">
        <v>284</v>
      </c>
      <c r="H147" s="160">
        <v>4</v>
      </c>
      <c r="I147" s="161"/>
      <c r="J147" s="161">
        <f t="shared" ref="J147:J154" si="10">ROUND(I147*H147,2)</f>
        <v>0</v>
      </c>
      <c r="K147" s="162"/>
      <c r="L147" s="163"/>
      <c r="M147" s="164" t="s">
        <v>1</v>
      </c>
      <c r="N147" s="165" t="s">
        <v>35</v>
      </c>
      <c r="O147" s="148">
        <v>0</v>
      </c>
      <c r="P147" s="148">
        <f t="shared" ref="P147:P154" si="11">O147*H147</f>
        <v>0</v>
      </c>
      <c r="Q147" s="148">
        <v>0</v>
      </c>
      <c r="R147" s="148">
        <f t="shared" ref="R147:R154" si="12">Q147*H147</f>
        <v>0</v>
      </c>
      <c r="S147" s="148">
        <v>0</v>
      </c>
      <c r="T147" s="149">
        <f t="shared" ref="T147:T154" si="1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285</v>
      </c>
      <c r="AT147" s="150" t="s">
        <v>257</v>
      </c>
      <c r="AU147" s="150" t="s">
        <v>80</v>
      </c>
      <c r="AY147" s="14" t="s">
        <v>124</v>
      </c>
      <c r="BE147" s="151">
        <f t="shared" ref="BE147:BE154" si="14">IF(N147="základní",J147,0)</f>
        <v>0</v>
      </c>
      <c r="BF147" s="151">
        <f t="shared" ref="BF147:BF154" si="15">IF(N147="snížená",J147,0)</f>
        <v>0</v>
      </c>
      <c r="BG147" s="151">
        <f t="shared" ref="BG147:BG154" si="16">IF(N147="zákl. přenesená",J147,0)</f>
        <v>0</v>
      </c>
      <c r="BH147" s="151">
        <f t="shared" ref="BH147:BH154" si="17">IF(N147="sníž. přenesená",J147,0)</f>
        <v>0</v>
      </c>
      <c r="BI147" s="151">
        <f t="shared" ref="BI147:BI154" si="18">IF(N147="nulová",J147,0)</f>
        <v>0</v>
      </c>
      <c r="BJ147" s="14" t="s">
        <v>78</v>
      </c>
      <c r="BK147" s="151">
        <f t="shared" ref="BK147:BK154" si="19">ROUND(I147*H147,2)</f>
        <v>0</v>
      </c>
      <c r="BL147" s="14" t="s">
        <v>177</v>
      </c>
      <c r="BM147" s="150" t="s">
        <v>286</v>
      </c>
    </row>
    <row r="148" spans="1:65" s="2" customFormat="1" ht="14.45" customHeight="1">
      <c r="A148" s="26"/>
      <c r="B148" s="138"/>
      <c r="C148" s="156" t="s">
        <v>200</v>
      </c>
      <c r="D148" s="156" t="s">
        <v>257</v>
      </c>
      <c r="E148" s="157" t="s">
        <v>287</v>
      </c>
      <c r="F148" s="158" t="s">
        <v>288</v>
      </c>
      <c r="G148" s="159" t="s">
        <v>284</v>
      </c>
      <c r="H148" s="160">
        <v>20</v>
      </c>
      <c r="I148" s="161"/>
      <c r="J148" s="161">
        <f t="shared" si="10"/>
        <v>0</v>
      </c>
      <c r="K148" s="162"/>
      <c r="L148" s="163"/>
      <c r="M148" s="164" t="s">
        <v>1</v>
      </c>
      <c r="N148" s="165" t="s">
        <v>35</v>
      </c>
      <c r="O148" s="148">
        <v>0</v>
      </c>
      <c r="P148" s="148">
        <f t="shared" si="11"/>
        <v>0</v>
      </c>
      <c r="Q148" s="148">
        <v>0</v>
      </c>
      <c r="R148" s="148">
        <f t="shared" si="12"/>
        <v>0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285</v>
      </c>
      <c r="AT148" s="150" t="s">
        <v>257</v>
      </c>
      <c r="AU148" s="150" t="s">
        <v>80</v>
      </c>
      <c r="AY148" s="14" t="s">
        <v>124</v>
      </c>
      <c r="BE148" s="151">
        <f t="shared" si="14"/>
        <v>0</v>
      </c>
      <c r="BF148" s="151">
        <f t="shared" si="15"/>
        <v>0</v>
      </c>
      <c r="BG148" s="151">
        <f t="shared" si="16"/>
        <v>0</v>
      </c>
      <c r="BH148" s="151">
        <f t="shared" si="17"/>
        <v>0</v>
      </c>
      <c r="BI148" s="151">
        <f t="shared" si="18"/>
        <v>0</v>
      </c>
      <c r="BJ148" s="14" t="s">
        <v>78</v>
      </c>
      <c r="BK148" s="151">
        <f t="shared" si="19"/>
        <v>0</v>
      </c>
      <c r="BL148" s="14" t="s">
        <v>177</v>
      </c>
      <c r="BM148" s="150" t="s">
        <v>289</v>
      </c>
    </row>
    <row r="149" spans="1:65" s="2" customFormat="1" ht="14.45" customHeight="1">
      <c r="A149" s="26"/>
      <c r="B149" s="138"/>
      <c r="C149" s="156" t="s">
        <v>205</v>
      </c>
      <c r="D149" s="156" t="s">
        <v>257</v>
      </c>
      <c r="E149" s="157" t="s">
        <v>290</v>
      </c>
      <c r="F149" s="158" t="s">
        <v>291</v>
      </c>
      <c r="G149" s="159" t="s">
        <v>284</v>
      </c>
      <c r="H149" s="160">
        <v>16</v>
      </c>
      <c r="I149" s="161"/>
      <c r="J149" s="161">
        <f t="shared" si="10"/>
        <v>0</v>
      </c>
      <c r="K149" s="162"/>
      <c r="L149" s="163"/>
      <c r="M149" s="164" t="s">
        <v>1</v>
      </c>
      <c r="N149" s="165" t="s">
        <v>35</v>
      </c>
      <c r="O149" s="148">
        <v>0</v>
      </c>
      <c r="P149" s="148">
        <f t="shared" si="11"/>
        <v>0</v>
      </c>
      <c r="Q149" s="148">
        <v>0</v>
      </c>
      <c r="R149" s="148">
        <f t="shared" si="12"/>
        <v>0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285</v>
      </c>
      <c r="AT149" s="150" t="s">
        <v>257</v>
      </c>
      <c r="AU149" s="150" t="s">
        <v>80</v>
      </c>
      <c r="AY149" s="14" t="s">
        <v>124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78</v>
      </c>
      <c r="BK149" s="151">
        <f t="shared" si="19"/>
        <v>0</v>
      </c>
      <c r="BL149" s="14" t="s">
        <v>177</v>
      </c>
      <c r="BM149" s="150" t="s">
        <v>292</v>
      </c>
    </row>
    <row r="150" spans="1:65" s="2" customFormat="1" ht="24.2" customHeight="1">
      <c r="A150" s="26"/>
      <c r="B150" s="138"/>
      <c r="C150" s="139" t="s">
        <v>211</v>
      </c>
      <c r="D150" s="139" t="s">
        <v>127</v>
      </c>
      <c r="E150" s="140" t="s">
        <v>293</v>
      </c>
      <c r="F150" s="141" t="s">
        <v>294</v>
      </c>
      <c r="G150" s="142" t="s">
        <v>130</v>
      </c>
      <c r="H150" s="143">
        <v>40</v>
      </c>
      <c r="I150" s="144"/>
      <c r="J150" s="144">
        <f t="shared" si="10"/>
        <v>0</v>
      </c>
      <c r="K150" s="145"/>
      <c r="L150" s="27"/>
      <c r="M150" s="146" t="s">
        <v>1</v>
      </c>
      <c r="N150" s="147" t="s">
        <v>35</v>
      </c>
      <c r="O150" s="148">
        <v>0</v>
      </c>
      <c r="P150" s="148">
        <f t="shared" si="11"/>
        <v>0</v>
      </c>
      <c r="Q150" s="148">
        <v>0</v>
      </c>
      <c r="R150" s="148">
        <f t="shared" si="12"/>
        <v>0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177</v>
      </c>
      <c r="AT150" s="150" t="s">
        <v>127</v>
      </c>
      <c r="AU150" s="150" t="s">
        <v>80</v>
      </c>
      <c r="AY150" s="14" t="s">
        <v>124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78</v>
      </c>
      <c r="BK150" s="151">
        <f t="shared" si="19"/>
        <v>0</v>
      </c>
      <c r="BL150" s="14" t="s">
        <v>177</v>
      </c>
      <c r="BM150" s="150" t="s">
        <v>295</v>
      </c>
    </row>
    <row r="151" spans="1:65" s="2" customFormat="1" ht="24.2" customHeight="1">
      <c r="A151" s="26"/>
      <c r="B151" s="138"/>
      <c r="C151" s="156" t="s">
        <v>215</v>
      </c>
      <c r="D151" s="156" t="s">
        <v>257</v>
      </c>
      <c r="E151" s="157" t="s">
        <v>296</v>
      </c>
      <c r="F151" s="158" t="s">
        <v>297</v>
      </c>
      <c r="G151" s="159" t="s">
        <v>298</v>
      </c>
      <c r="H151" s="160">
        <v>1</v>
      </c>
      <c r="I151" s="161"/>
      <c r="J151" s="161">
        <f t="shared" si="10"/>
        <v>0</v>
      </c>
      <c r="K151" s="162"/>
      <c r="L151" s="163"/>
      <c r="M151" s="164" t="s">
        <v>1</v>
      </c>
      <c r="N151" s="165" t="s">
        <v>35</v>
      </c>
      <c r="O151" s="148">
        <v>0</v>
      </c>
      <c r="P151" s="148">
        <f t="shared" si="11"/>
        <v>0</v>
      </c>
      <c r="Q151" s="148">
        <v>0</v>
      </c>
      <c r="R151" s="148">
        <f t="shared" si="12"/>
        <v>0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285</v>
      </c>
      <c r="AT151" s="150" t="s">
        <v>257</v>
      </c>
      <c r="AU151" s="150" t="s">
        <v>80</v>
      </c>
      <c r="AY151" s="14" t="s">
        <v>124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78</v>
      </c>
      <c r="BK151" s="151">
        <f t="shared" si="19"/>
        <v>0</v>
      </c>
      <c r="BL151" s="14" t="s">
        <v>177</v>
      </c>
      <c r="BM151" s="150" t="s">
        <v>299</v>
      </c>
    </row>
    <row r="152" spans="1:65" s="2" customFormat="1" ht="24.2" customHeight="1">
      <c r="A152" s="26"/>
      <c r="B152" s="138"/>
      <c r="C152" s="139" t="s">
        <v>7</v>
      </c>
      <c r="D152" s="139" t="s">
        <v>127</v>
      </c>
      <c r="E152" s="140" t="s">
        <v>300</v>
      </c>
      <c r="F152" s="141" t="s">
        <v>301</v>
      </c>
      <c r="G152" s="142" t="s">
        <v>130</v>
      </c>
      <c r="H152" s="143">
        <v>114</v>
      </c>
      <c r="I152" s="144"/>
      <c r="J152" s="144">
        <f t="shared" si="10"/>
        <v>0</v>
      </c>
      <c r="K152" s="145"/>
      <c r="L152" s="27"/>
      <c r="M152" s="146" t="s">
        <v>1</v>
      </c>
      <c r="N152" s="147" t="s">
        <v>35</v>
      </c>
      <c r="O152" s="148">
        <v>0</v>
      </c>
      <c r="P152" s="148">
        <f t="shared" si="11"/>
        <v>0</v>
      </c>
      <c r="Q152" s="148">
        <v>0</v>
      </c>
      <c r="R152" s="148">
        <f t="shared" si="12"/>
        <v>0</v>
      </c>
      <c r="S152" s="148">
        <v>0</v>
      </c>
      <c r="T152" s="14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177</v>
      </c>
      <c r="AT152" s="150" t="s">
        <v>127</v>
      </c>
      <c r="AU152" s="150" t="s">
        <v>80</v>
      </c>
      <c r="AY152" s="14" t="s">
        <v>124</v>
      </c>
      <c r="BE152" s="151">
        <f t="shared" si="14"/>
        <v>0</v>
      </c>
      <c r="BF152" s="151">
        <f t="shared" si="15"/>
        <v>0</v>
      </c>
      <c r="BG152" s="151">
        <f t="shared" si="16"/>
        <v>0</v>
      </c>
      <c r="BH152" s="151">
        <f t="shared" si="17"/>
        <v>0</v>
      </c>
      <c r="BI152" s="151">
        <f t="shared" si="18"/>
        <v>0</v>
      </c>
      <c r="BJ152" s="14" t="s">
        <v>78</v>
      </c>
      <c r="BK152" s="151">
        <f t="shared" si="19"/>
        <v>0</v>
      </c>
      <c r="BL152" s="14" t="s">
        <v>177</v>
      </c>
      <c r="BM152" s="150" t="s">
        <v>302</v>
      </c>
    </row>
    <row r="153" spans="1:65" s="2" customFormat="1" ht="14.45" customHeight="1">
      <c r="A153" s="26"/>
      <c r="B153" s="138"/>
      <c r="C153" s="156" t="s">
        <v>224</v>
      </c>
      <c r="D153" s="156" t="s">
        <v>257</v>
      </c>
      <c r="E153" s="157" t="s">
        <v>303</v>
      </c>
      <c r="F153" s="158" t="s">
        <v>304</v>
      </c>
      <c r="G153" s="159" t="s">
        <v>298</v>
      </c>
      <c r="H153" s="160">
        <v>1</v>
      </c>
      <c r="I153" s="161"/>
      <c r="J153" s="161">
        <f t="shared" si="10"/>
        <v>0</v>
      </c>
      <c r="K153" s="162"/>
      <c r="L153" s="163"/>
      <c r="M153" s="164" t="s">
        <v>1</v>
      </c>
      <c r="N153" s="165" t="s">
        <v>35</v>
      </c>
      <c r="O153" s="148">
        <v>0</v>
      </c>
      <c r="P153" s="148">
        <f t="shared" si="11"/>
        <v>0</v>
      </c>
      <c r="Q153" s="148">
        <v>0</v>
      </c>
      <c r="R153" s="148">
        <f t="shared" si="12"/>
        <v>0</v>
      </c>
      <c r="S153" s="148">
        <v>0</v>
      </c>
      <c r="T153" s="149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285</v>
      </c>
      <c r="AT153" s="150" t="s">
        <v>257</v>
      </c>
      <c r="AU153" s="150" t="s">
        <v>80</v>
      </c>
      <c r="AY153" s="14" t="s">
        <v>124</v>
      </c>
      <c r="BE153" s="151">
        <f t="shared" si="14"/>
        <v>0</v>
      </c>
      <c r="BF153" s="151">
        <f t="shared" si="15"/>
        <v>0</v>
      </c>
      <c r="BG153" s="151">
        <f t="shared" si="16"/>
        <v>0</v>
      </c>
      <c r="BH153" s="151">
        <f t="shared" si="17"/>
        <v>0</v>
      </c>
      <c r="BI153" s="151">
        <f t="shared" si="18"/>
        <v>0</v>
      </c>
      <c r="BJ153" s="14" t="s">
        <v>78</v>
      </c>
      <c r="BK153" s="151">
        <f t="shared" si="19"/>
        <v>0</v>
      </c>
      <c r="BL153" s="14" t="s">
        <v>177</v>
      </c>
      <c r="BM153" s="150" t="s">
        <v>305</v>
      </c>
    </row>
    <row r="154" spans="1:65" s="2" customFormat="1" ht="24.2" customHeight="1">
      <c r="A154" s="26"/>
      <c r="B154" s="138"/>
      <c r="C154" s="139" t="s">
        <v>228</v>
      </c>
      <c r="D154" s="139" t="s">
        <v>127</v>
      </c>
      <c r="E154" s="140" t="s">
        <v>306</v>
      </c>
      <c r="F154" s="141" t="s">
        <v>307</v>
      </c>
      <c r="G154" s="142" t="s">
        <v>186</v>
      </c>
      <c r="H154" s="143">
        <v>12678.8</v>
      </c>
      <c r="I154" s="144"/>
      <c r="J154" s="144">
        <f t="shared" si="10"/>
        <v>0</v>
      </c>
      <c r="K154" s="145"/>
      <c r="L154" s="27"/>
      <c r="M154" s="146" t="s">
        <v>1</v>
      </c>
      <c r="N154" s="147" t="s">
        <v>35</v>
      </c>
      <c r="O154" s="148">
        <v>0</v>
      </c>
      <c r="P154" s="148">
        <f t="shared" si="11"/>
        <v>0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177</v>
      </c>
      <c r="AT154" s="150" t="s">
        <v>127</v>
      </c>
      <c r="AU154" s="150" t="s">
        <v>80</v>
      </c>
      <c r="AY154" s="14" t="s">
        <v>124</v>
      </c>
      <c r="BE154" s="151">
        <f t="shared" si="14"/>
        <v>0</v>
      </c>
      <c r="BF154" s="151">
        <f t="shared" si="15"/>
        <v>0</v>
      </c>
      <c r="BG154" s="151">
        <f t="shared" si="16"/>
        <v>0</v>
      </c>
      <c r="BH154" s="151">
        <f t="shared" si="17"/>
        <v>0</v>
      </c>
      <c r="BI154" s="151">
        <f t="shared" si="18"/>
        <v>0</v>
      </c>
      <c r="BJ154" s="14" t="s">
        <v>78</v>
      </c>
      <c r="BK154" s="151">
        <f t="shared" si="19"/>
        <v>0</v>
      </c>
      <c r="BL154" s="14" t="s">
        <v>177</v>
      </c>
      <c r="BM154" s="150" t="s">
        <v>308</v>
      </c>
    </row>
    <row r="155" spans="1:65" s="12" customFormat="1" ht="22.9" customHeight="1">
      <c r="B155" s="126"/>
      <c r="D155" s="127" t="s">
        <v>69</v>
      </c>
      <c r="E155" s="136" t="s">
        <v>309</v>
      </c>
      <c r="F155" s="136" t="s">
        <v>310</v>
      </c>
      <c r="J155" s="137">
        <f>BK155</f>
        <v>0</v>
      </c>
      <c r="L155" s="126"/>
      <c r="M155" s="130"/>
      <c r="N155" s="131"/>
      <c r="O155" s="131"/>
      <c r="P155" s="132">
        <f>SUM(P156:P157)</f>
        <v>50.188499999999998</v>
      </c>
      <c r="Q155" s="131"/>
      <c r="R155" s="132">
        <f>SUM(R156:R157)</f>
        <v>5.0449999999999999</v>
      </c>
      <c r="S155" s="131"/>
      <c r="T155" s="133">
        <f>SUM(T156:T157)</f>
        <v>5.0444999999999993</v>
      </c>
      <c r="AR155" s="127" t="s">
        <v>80</v>
      </c>
      <c r="AT155" s="134" t="s">
        <v>69</v>
      </c>
      <c r="AU155" s="134" t="s">
        <v>78</v>
      </c>
      <c r="AY155" s="127" t="s">
        <v>124</v>
      </c>
      <c r="BK155" s="135">
        <f>SUM(BK156:BK157)</f>
        <v>0</v>
      </c>
    </row>
    <row r="156" spans="1:65" s="2" customFormat="1" ht="24.2" customHeight="1">
      <c r="A156" s="26"/>
      <c r="B156" s="138"/>
      <c r="C156" s="139" t="s">
        <v>232</v>
      </c>
      <c r="D156" s="139" t="s">
        <v>127</v>
      </c>
      <c r="E156" s="140" t="s">
        <v>311</v>
      </c>
      <c r="F156" s="141" t="s">
        <v>312</v>
      </c>
      <c r="G156" s="142" t="s">
        <v>203</v>
      </c>
      <c r="H156" s="143">
        <v>85.5</v>
      </c>
      <c r="I156" s="144"/>
      <c r="J156" s="144">
        <f>ROUND(I156*H156,2)</f>
        <v>0</v>
      </c>
      <c r="K156" s="145"/>
      <c r="L156" s="27"/>
      <c r="M156" s="146" t="s">
        <v>1</v>
      </c>
      <c r="N156" s="147" t="s">
        <v>35</v>
      </c>
      <c r="O156" s="148">
        <v>0.58699999999999997</v>
      </c>
      <c r="P156" s="148">
        <f>O156*H156</f>
        <v>50.188499999999998</v>
      </c>
      <c r="Q156" s="148">
        <v>0</v>
      </c>
      <c r="R156" s="148">
        <f>Q156*H156</f>
        <v>0</v>
      </c>
      <c r="S156" s="148">
        <v>5.8999999999999997E-2</v>
      </c>
      <c r="T156" s="149">
        <f>S156*H156</f>
        <v>5.0444999999999993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177</v>
      </c>
      <c r="AT156" s="150" t="s">
        <v>127</v>
      </c>
      <c r="AU156" s="150" t="s">
        <v>80</v>
      </c>
      <c r="AY156" s="14" t="s">
        <v>124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4" t="s">
        <v>78</v>
      </c>
      <c r="BK156" s="151">
        <f>ROUND(I156*H156,2)</f>
        <v>0</v>
      </c>
      <c r="BL156" s="14" t="s">
        <v>177</v>
      </c>
      <c r="BM156" s="150" t="s">
        <v>313</v>
      </c>
    </row>
    <row r="157" spans="1:65" s="2" customFormat="1" ht="14.45" customHeight="1">
      <c r="A157" s="26"/>
      <c r="B157" s="138"/>
      <c r="C157" s="156" t="s">
        <v>314</v>
      </c>
      <c r="D157" s="156" t="s">
        <v>257</v>
      </c>
      <c r="E157" s="157" t="s">
        <v>315</v>
      </c>
      <c r="F157" s="158" t="s">
        <v>316</v>
      </c>
      <c r="G157" s="159" t="s">
        <v>148</v>
      </c>
      <c r="H157" s="160">
        <v>5.0449999999999999</v>
      </c>
      <c r="I157" s="161"/>
      <c r="J157" s="161">
        <f>ROUND(I157*H157,2)</f>
        <v>0</v>
      </c>
      <c r="K157" s="162"/>
      <c r="L157" s="163"/>
      <c r="M157" s="166" t="s">
        <v>1</v>
      </c>
      <c r="N157" s="167" t="s">
        <v>35</v>
      </c>
      <c r="O157" s="154">
        <v>0</v>
      </c>
      <c r="P157" s="154">
        <f>O157*H157</f>
        <v>0</v>
      </c>
      <c r="Q157" s="154">
        <v>1</v>
      </c>
      <c r="R157" s="154">
        <f>Q157*H157</f>
        <v>5.0449999999999999</v>
      </c>
      <c r="S157" s="154">
        <v>0</v>
      </c>
      <c r="T157" s="155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285</v>
      </c>
      <c r="AT157" s="150" t="s">
        <v>257</v>
      </c>
      <c r="AU157" s="150" t="s">
        <v>80</v>
      </c>
      <c r="AY157" s="14" t="s">
        <v>124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4" t="s">
        <v>78</v>
      </c>
      <c r="BK157" s="151">
        <f>ROUND(I157*H157,2)</f>
        <v>0</v>
      </c>
      <c r="BL157" s="14" t="s">
        <v>177</v>
      </c>
      <c r="BM157" s="150" t="s">
        <v>317</v>
      </c>
    </row>
    <row r="158" spans="1:65" s="2" customFormat="1" ht="6.95" customHeight="1">
      <c r="A158" s="26"/>
      <c r="B158" s="41"/>
      <c r="C158" s="42"/>
      <c r="D158" s="42"/>
      <c r="E158" s="42"/>
      <c r="F158" s="42"/>
      <c r="G158" s="42"/>
      <c r="H158" s="42"/>
      <c r="I158" s="42"/>
      <c r="J158" s="42"/>
      <c r="K158" s="42"/>
      <c r="L158" s="27"/>
      <c r="M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</row>
  </sheetData>
  <autoFilter ref="C123:K157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58"/>
  <sheetViews>
    <sheetView showGridLines="0" topLeftCell="A132" workbookViewId="0">
      <selection activeCell="I158" sqref="I15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7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86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hidden="1" customHeight="1">
      <c r="B4" s="17"/>
      <c r="D4" s="18" t="s">
        <v>93</v>
      </c>
      <c r="L4" s="17"/>
      <c r="M4" s="88" t="s">
        <v>10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14</v>
      </c>
      <c r="L6" s="17"/>
    </row>
    <row r="7" spans="1:46" s="1" customFormat="1" ht="16.5" hidden="1" customHeight="1">
      <c r="B7" s="17"/>
      <c r="E7" s="203" t="str">
        <f>'Rekapitulace stavby'!K6</f>
        <v>Opravy zastřešení železničního uzlu Ostrava Svinov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94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68" t="s">
        <v>318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8. 9. 2020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24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90" t="str">
        <f>'Rekapitulace stavby'!E14</f>
        <v xml:space="preserve"> </v>
      </c>
      <c r="F18" s="190"/>
      <c r="G18" s="190"/>
      <c r="H18" s="190"/>
      <c r="I18" s="23" t="s">
        <v>24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24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ROUND(J121,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34</v>
      </c>
      <c r="E33" s="23" t="s">
        <v>35</v>
      </c>
      <c r="F33" s="94">
        <f>ROUND((SUM(BE121:BE157)),  2)</f>
        <v>0</v>
      </c>
      <c r="G33" s="26"/>
      <c r="H33" s="26"/>
      <c r="I33" s="95">
        <v>0.21</v>
      </c>
      <c r="J33" s="94">
        <f>ROUND(((SUM(BE121:BE157))*I33),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36</v>
      </c>
      <c r="F34" s="94">
        <f>ROUND((SUM(BF121:BF157)),  2)</f>
        <v>0</v>
      </c>
      <c r="G34" s="26"/>
      <c r="H34" s="26"/>
      <c r="I34" s="95">
        <v>0.15</v>
      </c>
      <c r="J34" s="94">
        <f>ROUND(((SUM(BF121:BF157))*I34),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ROUND((SUM(BG121:BG157)),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ROUND((SUM(BH121:BH157)),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ROUND((SUM(BI121:BI157)),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96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03" t="str">
        <f>E7</f>
        <v>Opravy zastřešení železničního uzlu Ostrava Svinov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94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68" t="str">
        <f>E9</f>
        <v>02c - Střešní plášť, klempířské a tesařské konstrukce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 t="str">
        <f>IF(J12="","",J12)</f>
        <v>8. 9. 2020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97</v>
      </c>
      <c r="D94" s="96"/>
      <c r="E94" s="96"/>
      <c r="F94" s="96"/>
      <c r="G94" s="96"/>
      <c r="H94" s="96"/>
      <c r="I94" s="96"/>
      <c r="J94" s="105" t="s">
        <v>98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99</v>
      </c>
      <c r="D96" s="26"/>
      <c r="E96" s="26"/>
      <c r="F96" s="26"/>
      <c r="G96" s="26"/>
      <c r="H96" s="26"/>
      <c r="I96" s="26"/>
      <c r="J96" s="65">
        <f>J121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100</v>
      </c>
    </row>
    <row r="97" spans="1:31" s="9" customFormat="1" ht="24.95" hidden="1" customHeight="1">
      <c r="B97" s="107"/>
      <c r="D97" s="108" t="s">
        <v>104</v>
      </c>
      <c r="E97" s="109"/>
      <c r="F97" s="109"/>
      <c r="G97" s="109"/>
      <c r="H97" s="109"/>
      <c r="I97" s="109"/>
      <c r="J97" s="110">
        <f>J122</f>
        <v>0</v>
      </c>
      <c r="L97" s="107"/>
    </row>
    <row r="98" spans="1:31" s="10" customFormat="1" ht="19.899999999999999" hidden="1" customHeight="1">
      <c r="B98" s="111"/>
      <c r="D98" s="112" t="s">
        <v>105</v>
      </c>
      <c r="E98" s="113"/>
      <c r="F98" s="113"/>
      <c r="G98" s="113"/>
      <c r="H98" s="113"/>
      <c r="I98" s="113"/>
      <c r="J98" s="114">
        <f>J123</f>
        <v>0</v>
      </c>
      <c r="L98" s="111"/>
    </row>
    <row r="99" spans="1:31" s="10" customFormat="1" ht="19.899999999999999" hidden="1" customHeight="1">
      <c r="B99" s="111"/>
      <c r="D99" s="112" t="s">
        <v>106</v>
      </c>
      <c r="E99" s="113"/>
      <c r="F99" s="113"/>
      <c r="G99" s="113"/>
      <c r="H99" s="113"/>
      <c r="I99" s="113"/>
      <c r="J99" s="114">
        <f>J135</f>
        <v>0</v>
      </c>
      <c r="L99" s="111"/>
    </row>
    <row r="100" spans="1:31" s="10" customFormat="1" ht="19.899999999999999" hidden="1" customHeight="1">
      <c r="B100" s="111"/>
      <c r="D100" s="112" t="s">
        <v>107</v>
      </c>
      <c r="E100" s="113"/>
      <c r="F100" s="113"/>
      <c r="G100" s="113"/>
      <c r="H100" s="113"/>
      <c r="I100" s="113"/>
      <c r="J100" s="114">
        <f>J148</f>
        <v>0</v>
      </c>
      <c r="L100" s="111"/>
    </row>
    <row r="101" spans="1:31" s="10" customFormat="1" ht="19.899999999999999" hidden="1" customHeight="1">
      <c r="B101" s="111"/>
      <c r="D101" s="112" t="s">
        <v>319</v>
      </c>
      <c r="E101" s="113"/>
      <c r="F101" s="113"/>
      <c r="G101" s="113"/>
      <c r="H101" s="113"/>
      <c r="I101" s="113"/>
      <c r="J101" s="114">
        <f>J154</f>
        <v>0</v>
      </c>
      <c r="L101" s="111"/>
    </row>
    <row r="102" spans="1:31" s="2" customFormat="1" ht="21.75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hidden="1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idden="1"/>
    <row r="105" spans="1:31" hidden="1"/>
    <row r="106" spans="1:31" hidden="1"/>
    <row r="107" spans="1:31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109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203" t="str">
        <f>E7</f>
        <v>Opravy zastřešení železničního uzlu Ostrava Svinov</v>
      </c>
      <c r="F111" s="204"/>
      <c r="G111" s="204"/>
      <c r="H111" s="204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94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68" t="str">
        <f>E9</f>
        <v>02c - Střešní plášť, klempířské a tesařské konstrukce</v>
      </c>
      <c r="F113" s="202"/>
      <c r="G113" s="202"/>
      <c r="H113" s="202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18</v>
      </c>
      <c r="D115" s="26"/>
      <c r="E115" s="26"/>
      <c r="F115" s="21" t="str">
        <f>F12</f>
        <v xml:space="preserve"> </v>
      </c>
      <c r="G115" s="26"/>
      <c r="H115" s="26"/>
      <c r="I115" s="23" t="s">
        <v>20</v>
      </c>
      <c r="J115" s="49" t="str">
        <f>IF(J12="","",J12)</f>
        <v>8. 9. 2020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22</v>
      </c>
      <c r="D117" s="26"/>
      <c r="E117" s="26"/>
      <c r="F117" s="21" t="str">
        <f>E15</f>
        <v xml:space="preserve"> </v>
      </c>
      <c r="G117" s="26"/>
      <c r="H117" s="26"/>
      <c r="I117" s="23" t="s">
        <v>26</v>
      </c>
      <c r="J117" s="24" t="str">
        <f>E21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25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28</v>
      </c>
      <c r="J118" s="24" t="str">
        <f>E24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5"/>
      <c r="B120" s="116"/>
      <c r="C120" s="117" t="s">
        <v>110</v>
      </c>
      <c r="D120" s="118" t="s">
        <v>55</v>
      </c>
      <c r="E120" s="118" t="s">
        <v>51</v>
      </c>
      <c r="F120" s="118" t="s">
        <v>52</v>
      </c>
      <c r="G120" s="118" t="s">
        <v>111</v>
      </c>
      <c r="H120" s="118" t="s">
        <v>112</v>
      </c>
      <c r="I120" s="118" t="s">
        <v>113</v>
      </c>
      <c r="J120" s="119" t="s">
        <v>98</v>
      </c>
      <c r="K120" s="120" t="s">
        <v>114</v>
      </c>
      <c r="L120" s="121"/>
      <c r="M120" s="56" t="s">
        <v>1</v>
      </c>
      <c r="N120" s="57" t="s">
        <v>34</v>
      </c>
      <c r="O120" s="57" t="s">
        <v>115</v>
      </c>
      <c r="P120" s="57" t="s">
        <v>116</v>
      </c>
      <c r="Q120" s="57" t="s">
        <v>117</v>
      </c>
      <c r="R120" s="57" t="s">
        <v>118</v>
      </c>
      <c r="S120" s="57" t="s">
        <v>119</v>
      </c>
      <c r="T120" s="58" t="s">
        <v>120</v>
      </c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</row>
    <row r="121" spans="1:65" s="2" customFormat="1" ht="22.9" customHeight="1">
      <c r="A121" s="26"/>
      <c r="B121" s="27"/>
      <c r="C121" s="63" t="s">
        <v>121</v>
      </c>
      <c r="D121" s="26"/>
      <c r="E121" s="26"/>
      <c r="F121" s="26"/>
      <c r="G121" s="26"/>
      <c r="H121" s="26"/>
      <c r="I121" s="26"/>
      <c r="J121" s="122">
        <f>BK121</f>
        <v>0</v>
      </c>
      <c r="K121" s="26"/>
      <c r="L121" s="27"/>
      <c r="M121" s="59"/>
      <c r="N121" s="50"/>
      <c r="O121" s="60"/>
      <c r="P121" s="123">
        <f>P122</f>
        <v>3292.0171199999995</v>
      </c>
      <c r="Q121" s="60"/>
      <c r="R121" s="123">
        <f>R122</f>
        <v>2.7358204100000005</v>
      </c>
      <c r="S121" s="60"/>
      <c r="T121" s="124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69</v>
      </c>
      <c r="AU121" s="14" t="s">
        <v>100</v>
      </c>
      <c r="BK121" s="125">
        <f>BK122</f>
        <v>0</v>
      </c>
    </row>
    <row r="122" spans="1:65" s="12" customFormat="1" ht="25.9" customHeight="1">
      <c r="B122" s="126"/>
      <c r="D122" s="127" t="s">
        <v>69</v>
      </c>
      <c r="E122" s="128" t="s">
        <v>169</v>
      </c>
      <c r="F122" s="128" t="s">
        <v>170</v>
      </c>
      <c r="J122" s="129">
        <f>BK122</f>
        <v>0</v>
      </c>
      <c r="L122" s="126"/>
      <c r="M122" s="130"/>
      <c r="N122" s="131"/>
      <c r="O122" s="131"/>
      <c r="P122" s="132">
        <f>P123+P135+P148+P154</f>
        <v>3292.0171199999995</v>
      </c>
      <c r="Q122" s="131"/>
      <c r="R122" s="132">
        <f>R123+R135+R148+R154</f>
        <v>2.7358204100000005</v>
      </c>
      <c r="S122" s="131"/>
      <c r="T122" s="133">
        <f>T123+T135+T148+T154</f>
        <v>0</v>
      </c>
      <c r="AR122" s="127" t="s">
        <v>80</v>
      </c>
      <c r="AT122" s="134" t="s">
        <v>69</v>
      </c>
      <c r="AU122" s="134" t="s">
        <v>70</v>
      </c>
      <c r="AY122" s="127" t="s">
        <v>124</v>
      </c>
      <c r="BK122" s="135">
        <f>BK123+BK135+BK148+BK154</f>
        <v>0</v>
      </c>
    </row>
    <row r="123" spans="1:65" s="12" customFormat="1" ht="22.9" customHeight="1">
      <c r="B123" s="126"/>
      <c r="D123" s="127" t="s">
        <v>69</v>
      </c>
      <c r="E123" s="136" t="s">
        <v>171</v>
      </c>
      <c r="F123" s="136" t="s">
        <v>172</v>
      </c>
      <c r="J123" s="137">
        <f>BK123</f>
        <v>0</v>
      </c>
      <c r="L123" s="126"/>
      <c r="M123" s="130"/>
      <c r="N123" s="131"/>
      <c r="O123" s="131"/>
      <c r="P123" s="132">
        <f>SUM(P124:P134)</f>
        <v>1160.6063999999999</v>
      </c>
      <c r="Q123" s="131"/>
      <c r="R123" s="132">
        <f>SUM(R124:R134)</f>
        <v>0.22124000999999999</v>
      </c>
      <c r="S123" s="131"/>
      <c r="T123" s="133">
        <f>SUM(T124:T134)</f>
        <v>0</v>
      </c>
      <c r="AR123" s="127" t="s">
        <v>80</v>
      </c>
      <c r="AT123" s="134" t="s">
        <v>69</v>
      </c>
      <c r="AU123" s="134" t="s">
        <v>78</v>
      </c>
      <c r="AY123" s="127" t="s">
        <v>124</v>
      </c>
      <c r="BK123" s="135">
        <f>SUM(BK124:BK134)</f>
        <v>0</v>
      </c>
    </row>
    <row r="124" spans="1:65" s="2" customFormat="1" ht="24.2" customHeight="1">
      <c r="A124" s="26"/>
      <c r="B124" s="138"/>
      <c r="C124" s="139" t="s">
        <v>78</v>
      </c>
      <c r="D124" s="139" t="s">
        <v>127</v>
      </c>
      <c r="E124" s="140" t="s">
        <v>320</v>
      </c>
      <c r="F124" s="141" t="s">
        <v>321</v>
      </c>
      <c r="G124" s="142" t="s">
        <v>176</v>
      </c>
      <c r="H124" s="143">
        <v>116</v>
      </c>
      <c r="I124" s="144"/>
      <c r="J124" s="144">
        <f t="shared" ref="J124:J134" si="0">ROUND(I124*H124,2)</f>
        <v>0</v>
      </c>
      <c r="K124" s="145"/>
      <c r="L124" s="27"/>
      <c r="M124" s="146" t="s">
        <v>1</v>
      </c>
      <c r="N124" s="147" t="s">
        <v>35</v>
      </c>
      <c r="O124" s="148">
        <v>0.78400000000000003</v>
      </c>
      <c r="P124" s="148">
        <f t="shared" ref="P124:P134" si="1">O124*H124</f>
        <v>90.944000000000003</v>
      </c>
      <c r="Q124" s="148">
        <v>0</v>
      </c>
      <c r="R124" s="148">
        <f t="shared" ref="R124:R134" si="2">Q124*H124</f>
        <v>0</v>
      </c>
      <c r="S124" s="148">
        <v>0</v>
      </c>
      <c r="T124" s="149">
        <f t="shared" ref="T124:T134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177</v>
      </c>
      <c r="AT124" s="150" t="s">
        <v>127</v>
      </c>
      <c r="AU124" s="150" t="s">
        <v>80</v>
      </c>
      <c r="AY124" s="14" t="s">
        <v>124</v>
      </c>
      <c r="BE124" s="151">
        <f t="shared" ref="BE124:BE134" si="4">IF(N124="základní",J124,0)</f>
        <v>0</v>
      </c>
      <c r="BF124" s="151">
        <f t="shared" ref="BF124:BF134" si="5">IF(N124="snížená",J124,0)</f>
        <v>0</v>
      </c>
      <c r="BG124" s="151">
        <f t="shared" ref="BG124:BG134" si="6">IF(N124="zákl. přenesená",J124,0)</f>
        <v>0</v>
      </c>
      <c r="BH124" s="151">
        <f t="shared" ref="BH124:BH134" si="7">IF(N124="sníž. přenesená",J124,0)</f>
        <v>0</v>
      </c>
      <c r="BI124" s="151">
        <f t="shared" ref="BI124:BI134" si="8">IF(N124="nulová",J124,0)</f>
        <v>0</v>
      </c>
      <c r="BJ124" s="14" t="s">
        <v>78</v>
      </c>
      <c r="BK124" s="151">
        <f t="shared" ref="BK124:BK134" si="9">ROUND(I124*H124,2)</f>
        <v>0</v>
      </c>
      <c r="BL124" s="14" t="s">
        <v>177</v>
      </c>
      <c r="BM124" s="150" t="s">
        <v>322</v>
      </c>
    </row>
    <row r="125" spans="1:65" s="2" customFormat="1" ht="24.2" customHeight="1">
      <c r="A125" s="26"/>
      <c r="B125" s="138"/>
      <c r="C125" s="156" t="s">
        <v>80</v>
      </c>
      <c r="D125" s="156" t="s">
        <v>257</v>
      </c>
      <c r="E125" s="157" t="s">
        <v>290</v>
      </c>
      <c r="F125" s="158" t="s">
        <v>323</v>
      </c>
      <c r="G125" s="159" t="s">
        <v>176</v>
      </c>
      <c r="H125" s="160">
        <v>116</v>
      </c>
      <c r="I125" s="161"/>
      <c r="J125" s="161">
        <f t="shared" si="0"/>
        <v>0</v>
      </c>
      <c r="K125" s="162"/>
      <c r="L125" s="163"/>
      <c r="M125" s="164" t="s">
        <v>1</v>
      </c>
      <c r="N125" s="165" t="s">
        <v>35</v>
      </c>
      <c r="O125" s="148">
        <v>0</v>
      </c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285</v>
      </c>
      <c r="AT125" s="150" t="s">
        <v>257</v>
      </c>
      <c r="AU125" s="150" t="s">
        <v>80</v>
      </c>
      <c r="AY125" s="14" t="s">
        <v>124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78</v>
      </c>
      <c r="BK125" s="151">
        <f t="shared" si="9"/>
        <v>0</v>
      </c>
      <c r="BL125" s="14" t="s">
        <v>177</v>
      </c>
      <c r="BM125" s="150" t="s">
        <v>324</v>
      </c>
    </row>
    <row r="126" spans="1:65" s="2" customFormat="1" ht="24.2" customHeight="1">
      <c r="A126" s="26"/>
      <c r="B126" s="138"/>
      <c r="C126" s="139" t="s">
        <v>136</v>
      </c>
      <c r="D126" s="139" t="s">
        <v>127</v>
      </c>
      <c r="E126" s="140" t="s">
        <v>325</v>
      </c>
      <c r="F126" s="141" t="s">
        <v>326</v>
      </c>
      <c r="G126" s="142" t="s">
        <v>176</v>
      </c>
      <c r="H126" s="143">
        <v>116</v>
      </c>
      <c r="I126" s="144"/>
      <c r="J126" s="144">
        <f t="shared" si="0"/>
        <v>0</v>
      </c>
      <c r="K126" s="145"/>
      <c r="L126" s="27"/>
      <c r="M126" s="146" t="s">
        <v>1</v>
      </c>
      <c r="N126" s="147" t="s">
        <v>35</v>
      </c>
      <c r="O126" s="148">
        <v>0.64400000000000002</v>
      </c>
      <c r="P126" s="148">
        <f t="shared" si="1"/>
        <v>74.704000000000008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177</v>
      </c>
      <c r="AT126" s="150" t="s">
        <v>127</v>
      </c>
      <c r="AU126" s="150" t="s">
        <v>80</v>
      </c>
      <c r="AY126" s="14" t="s">
        <v>124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78</v>
      </c>
      <c r="BK126" s="151">
        <f t="shared" si="9"/>
        <v>0</v>
      </c>
      <c r="BL126" s="14" t="s">
        <v>177</v>
      </c>
      <c r="BM126" s="150" t="s">
        <v>327</v>
      </c>
    </row>
    <row r="127" spans="1:65" s="2" customFormat="1" ht="24.2" customHeight="1">
      <c r="A127" s="26"/>
      <c r="B127" s="138"/>
      <c r="C127" s="156" t="s">
        <v>131</v>
      </c>
      <c r="D127" s="156" t="s">
        <v>257</v>
      </c>
      <c r="E127" s="157" t="s">
        <v>296</v>
      </c>
      <c r="F127" s="158" t="s">
        <v>328</v>
      </c>
      <c r="G127" s="159" t="s">
        <v>176</v>
      </c>
      <c r="H127" s="160">
        <v>116</v>
      </c>
      <c r="I127" s="161"/>
      <c r="J127" s="161">
        <f t="shared" si="0"/>
        <v>0</v>
      </c>
      <c r="K127" s="162"/>
      <c r="L127" s="163"/>
      <c r="M127" s="164" t="s">
        <v>1</v>
      </c>
      <c r="N127" s="165" t="s">
        <v>35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285</v>
      </c>
      <c r="AT127" s="150" t="s">
        <v>257</v>
      </c>
      <c r="AU127" s="150" t="s">
        <v>80</v>
      </c>
      <c r="AY127" s="14" t="s">
        <v>124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78</v>
      </c>
      <c r="BK127" s="151">
        <f t="shared" si="9"/>
        <v>0</v>
      </c>
      <c r="BL127" s="14" t="s">
        <v>177</v>
      </c>
      <c r="BM127" s="150" t="s">
        <v>329</v>
      </c>
    </row>
    <row r="128" spans="1:65" s="2" customFormat="1" ht="24.2" customHeight="1">
      <c r="A128" s="26"/>
      <c r="B128" s="138"/>
      <c r="C128" s="139" t="s">
        <v>145</v>
      </c>
      <c r="D128" s="139" t="s">
        <v>127</v>
      </c>
      <c r="E128" s="140" t="s">
        <v>330</v>
      </c>
      <c r="F128" s="141" t="s">
        <v>331</v>
      </c>
      <c r="G128" s="142" t="s">
        <v>332</v>
      </c>
      <c r="H128" s="143">
        <v>8.1430000000000007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35</v>
      </c>
      <c r="O128" s="148">
        <v>0</v>
      </c>
      <c r="P128" s="148">
        <f t="shared" si="1"/>
        <v>0</v>
      </c>
      <c r="Q128" s="148">
        <v>2.3369999999999998E-2</v>
      </c>
      <c r="R128" s="148">
        <f t="shared" si="2"/>
        <v>0.19030190999999999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177</v>
      </c>
      <c r="AT128" s="150" t="s">
        <v>127</v>
      </c>
      <c r="AU128" s="150" t="s">
        <v>80</v>
      </c>
      <c r="AY128" s="14" t="s">
        <v>124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78</v>
      </c>
      <c r="BK128" s="151">
        <f t="shared" si="9"/>
        <v>0</v>
      </c>
      <c r="BL128" s="14" t="s">
        <v>177</v>
      </c>
      <c r="BM128" s="150" t="s">
        <v>333</v>
      </c>
    </row>
    <row r="129" spans="1:65" s="2" customFormat="1" ht="14.45" customHeight="1">
      <c r="A129" s="26"/>
      <c r="B129" s="138"/>
      <c r="C129" s="139" t="s">
        <v>150</v>
      </c>
      <c r="D129" s="139" t="s">
        <v>127</v>
      </c>
      <c r="E129" s="140" t="s">
        <v>334</v>
      </c>
      <c r="F129" s="141" t="s">
        <v>335</v>
      </c>
      <c r="G129" s="142" t="s">
        <v>176</v>
      </c>
      <c r="H129" s="143">
        <v>1968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35</v>
      </c>
      <c r="O129" s="148">
        <v>0.41099999999999998</v>
      </c>
      <c r="P129" s="148">
        <f t="shared" si="1"/>
        <v>808.84799999999996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177</v>
      </c>
      <c r="AT129" s="150" t="s">
        <v>127</v>
      </c>
      <c r="AU129" s="150" t="s">
        <v>80</v>
      </c>
      <c r="AY129" s="14" t="s">
        <v>124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78</v>
      </c>
      <c r="BK129" s="151">
        <f t="shared" si="9"/>
        <v>0</v>
      </c>
      <c r="BL129" s="14" t="s">
        <v>177</v>
      </c>
      <c r="BM129" s="150" t="s">
        <v>336</v>
      </c>
    </row>
    <row r="130" spans="1:65" s="2" customFormat="1" ht="14.45" customHeight="1">
      <c r="A130" s="26"/>
      <c r="B130" s="138"/>
      <c r="C130" s="156" t="s">
        <v>154</v>
      </c>
      <c r="D130" s="156" t="s">
        <v>257</v>
      </c>
      <c r="E130" s="157" t="s">
        <v>303</v>
      </c>
      <c r="F130" s="158" t="s">
        <v>337</v>
      </c>
      <c r="G130" s="159" t="s">
        <v>176</v>
      </c>
      <c r="H130" s="160">
        <v>1968</v>
      </c>
      <c r="I130" s="161"/>
      <c r="J130" s="161">
        <f t="shared" si="0"/>
        <v>0</v>
      </c>
      <c r="K130" s="162"/>
      <c r="L130" s="163"/>
      <c r="M130" s="164" t="s">
        <v>1</v>
      </c>
      <c r="N130" s="165" t="s">
        <v>35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285</v>
      </c>
      <c r="AT130" s="150" t="s">
        <v>257</v>
      </c>
      <c r="AU130" s="150" t="s">
        <v>80</v>
      </c>
      <c r="AY130" s="14" t="s">
        <v>124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78</v>
      </c>
      <c r="BK130" s="151">
        <f t="shared" si="9"/>
        <v>0</v>
      </c>
      <c r="BL130" s="14" t="s">
        <v>177</v>
      </c>
      <c r="BM130" s="150" t="s">
        <v>338</v>
      </c>
    </row>
    <row r="131" spans="1:65" s="2" customFormat="1" ht="24.2" customHeight="1">
      <c r="A131" s="26"/>
      <c r="B131" s="138"/>
      <c r="C131" s="139" t="s">
        <v>158</v>
      </c>
      <c r="D131" s="139" t="s">
        <v>127</v>
      </c>
      <c r="E131" s="140" t="s">
        <v>339</v>
      </c>
      <c r="F131" s="141" t="s">
        <v>340</v>
      </c>
      <c r="G131" s="142" t="s">
        <v>203</v>
      </c>
      <c r="H131" s="143">
        <v>243.6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35</v>
      </c>
      <c r="O131" s="148">
        <v>0.76400000000000001</v>
      </c>
      <c r="P131" s="148">
        <f t="shared" si="1"/>
        <v>186.1104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177</v>
      </c>
      <c r="AT131" s="150" t="s">
        <v>127</v>
      </c>
      <c r="AU131" s="150" t="s">
        <v>80</v>
      </c>
      <c r="AY131" s="14" t="s">
        <v>124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78</v>
      </c>
      <c r="BK131" s="151">
        <f t="shared" si="9"/>
        <v>0</v>
      </c>
      <c r="BL131" s="14" t="s">
        <v>177</v>
      </c>
      <c r="BM131" s="150" t="s">
        <v>341</v>
      </c>
    </row>
    <row r="132" spans="1:65" s="2" customFormat="1" ht="14.45" customHeight="1">
      <c r="A132" s="26"/>
      <c r="B132" s="138"/>
      <c r="C132" s="156" t="s">
        <v>125</v>
      </c>
      <c r="D132" s="156" t="s">
        <v>257</v>
      </c>
      <c r="E132" s="157" t="s">
        <v>342</v>
      </c>
      <c r="F132" s="158" t="s">
        <v>343</v>
      </c>
      <c r="G132" s="159" t="s">
        <v>203</v>
      </c>
      <c r="H132" s="160">
        <v>243.6</v>
      </c>
      <c r="I132" s="161"/>
      <c r="J132" s="161">
        <f t="shared" si="0"/>
        <v>0</v>
      </c>
      <c r="K132" s="162"/>
      <c r="L132" s="163"/>
      <c r="M132" s="164" t="s">
        <v>1</v>
      </c>
      <c r="N132" s="165" t="s">
        <v>35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285</v>
      </c>
      <c r="AT132" s="150" t="s">
        <v>257</v>
      </c>
      <c r="AU132" s="150" t="s">
        <v>80</v>
      </c>
      <c r="AY132" s="14" t="s">
        <v>124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78</v>
      </c>
      <c r="BK132" s="151">
        <f t="shared" si="9"/>
        <v>0</v>
      </c>
      <c r="BL132" s="14" t="s">
        <v>177</v>
      </c>
      <c r="BM132" s="150" t="s">
        <v>344</v>
      </c>
    </row>
    <row r="133" spans="1:65" s="2" customFormat="1" ht="24.2" customHeight="1">
      <c r="A133" s="26"/>
      <c r="B133" s="138"/>
      <c r="C133" s="139" t="s">
        <v>165</v>
      </c>
      <c r="D133" s="139" t="s">
        <v>127</v>
      </c>
      <c r="E133" s="140" t="s">
        <v>345</v>
      </c>
      <c r="F133" s="141" t="s">
        <v>346</v>
      </c>
      <c r="G133" s="142" t="s">
        <v>332</v>
      </c>
      <c r="H133" s="143">
        <v>11.01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35</v>
      </c>
      <c r="O133" s="148">
        <v>0</v>
      </c>
      <c r="P133" s="148">
        <f t="shared" si="1"/>
        <v>0</v>
      </c>
      <c r="Q133" s="148">
        <v>2.81E-3</v>
      </c>
      <c r="R133" s="148">
        <f t="shared" si="2"/>
        <v>3.09381E-2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177</v>
      </c>
      <c r="AT133" s="150" t="s">
        <v>127</v>
      </c>
      <c r="AU133" s="150" t="s">
        <v>80</v>
      </c>
      <c r="AY133" s="14" t="s">
        <v>124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78</v>
      </c>
      <c r="BK133" s="151">
        <f t="shared" si="9"/>
        <v>0</v>
      </c>
      <c r="BL133" s="14" t="s">
        <v>177</v>
      </c>
      <c r="BM133" s="150" t="s">
        <v>347</v>
      </c>
    </row>
    <row r="134" spans="1:65" s="2" customFormat="1" ht="24.2" customHeight="1">
      <c r="A134" s="26"/>
      <c r="B134" s="138"/>
      <c r="C134" s="139" t="s">
        <v>173</v>
      </c>
      <c r="D134" s="139" t="s">
        <v>127</v>
      </c>
      <c r="E134" s="140" t="s">
        <v>184</v>
      </c>
      <c r="F134" s="141" t="s">
        <v>185</v>
      </c>
      <c r="G134" s="142" t="s">
        <v>186</v>
      </c>
      <c r="H134" s="143">
        <v>12516.513999999999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35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177</v>
      </c>
      <c r="AT134" s="150" t="s">
        <v>127</v>
      </c>
      <c r="AU134" s="150" t="s">
        <v>80</v>
      </c>
      <c r="AY134" s="14" t="s">
        <v>124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78</v>
      </c>
      <c r="BK134" s="151">
        <f t="shared" si="9"/>
        <v>0</v>
      </c>
      <c r="BL134" s="14" t="s">
        <v>177</v>
      </c>
      <c r="BM134" s="150" t="s">
        <v>348</v>
      </c>
    </row>
    <row r="135" spans="1:65" s="12" customFormat="1" ht="22.9" customHeight="1">
      <c r="B135" s="126"/>
      <c r="D135" s="127" t="s">
        <v>69</v>
      </c>
      <c r="E135" s="136" t="s">
        <v>188</v>
      </c>
      <c r="F135" s="136" t="s">
        <v>189</v>
      </c>
      <c r="J135" s="137">
        <f>BK135</f>
        <v>0</v>
      </c>
      <c r="L135" s="126"/>
      <c r="M135" s="130"/>
      <c r="N135" s="131"/>
      <c r="O135" s="131"/>
      <c r="P135" s="132">
        <f>SUM(P136:P147)</f>
        <v>974.22299999999996</v>
      </c>
      <c r="Q135" s="131"/>
      <c r="R135" s="132">
        <f>SUM(R136:R147)</f>
        <v>1.4199300000000001</v>
      </c>
      <c r="S135" s="131"/>
      <c r="T135" s="133">
        <f>SUM(T136:T147)</f>
        <v>0</v>
      </c>
      <c r="AR135" s="127" t="s">
        <v>80</v>
      </c>
      <c r="AT135" s="134" t="s">
        <v>69</v>
      </c>
      <c r="AU135" s="134" t="s">
        <v>78</v>
      </c>
      <c r="AY135" s="127" t="s">
        <v>124</v>
      </c>
      <c r="BK135" s="135">
        <f>SUM(BK136:BK147)</f>
        <v>0</v>
      </c>
    </row>
    <row r="136" spans="1:65" s="2" customFormat="1" ht="24.2" customHeight="1">
      <c r="A136" s="26"/>
      <c r="B136" s="138"/>
      <c r="C136" s="139" t="s">
        <v>179</v>
      </c>
      <c r="D136" s="139" t="s">
        <v>127</v>
      </c>
      <c r="E136" s="140" t="s">
        <v>349</v>
      </c>
      <c r="F136" s="141" t="s">
        <v>350</v>
      </c>
      <c r="G136" s="142" t="s">
        <v>203</v>
      </c>
      <c r="H136" s="143">
        <v>116</v>
      </c>
      <c r="I136" s="144"/>
      <c r="J136" s="144">
        <f t="shared" ref="J136:J147" si="10">ROUND(I136*H136,2)</f>
        <v>0</v>
      </c>
      <c r="K136" s="145"/>
      <c r="L136" s="27"/>
      <c r="M136" s="146" t="s">
        <v>1</v>
      </c>
      <c r="N136" s="147" t="s">
        <v>35</v>
      </c>
      <c r="O136" s="148">
        <v>1.125</v>
      </c>
      <c r="P136" s="148">
        <f t="shared" ref="P136:P147" si="11">O136*H136</f>
        <v>130.5</v>
      </c>
      <c r="Q136" s="148">
        <v>5.3699999999999998E-3</v>
      </c>
      <c r="R136" s="148">
        <f t="shared" ref="R136:R147" si="12">Q136*H136</f>
        <v>0.62291999999999992</v>
      </c>
      <c r="S136" s="148">
        <v>0</v>
      </c>
      <c r="T136" s="149">
        <f t="shared" ref="T136:T147" si="1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177</v>
      </c>
      <c r="AT136" s="150" t="s">
        <v>127</v>
      </c>
      <c r="AU136" s="150" t="s">
        <v>80</v>
      </c>
      <c r="AY136" s="14" t="s">
        <v>124</v>
      </c>
      <c r="BE136" s="151">
        <f t="shared" ref="BE136:BE147" si="14">IF(N136="základní",J136,0)</f>
        <v>0</v>
      </c>
      <c r="BF136" s="151">
        <f t="shared" ref="BF136:BF147" si="15">IF(N136="snížená",J136,0)</f>
        <v>0</v>
      </c>
      <c r="BG136" s="151">
        <f t="shared" ref="BG136:BG147" si="16">IF(N136="zákl. přenesená",J136,0)</f>
        <v>0</v>
      </c>
      <c r="BH136" s="151">
        <f t="shared" ref="BH136:BH147" si="17">IF(N136="sníž. přenesená",J136,0)</f>
        <v>0</v>
      </c>
      <c r="BI136" s="151">
        <f t="shared" ref="BI136:BI147" si="18">IF(N136="nulová",J136,0)</f>
        <v>0</v>
      </c>
      <c r="BJ136" s="14" t="s">
        <v>78</v>
      </c>
      <c r="BK136" s="151">
        <f t="shared" ref="BK136:BK147" si="19">ROUND(I136*H136,2)</f>
        <v>0</v>
      </c>
      <c r="BL136" s="14" t="s">
        <v>177</v>
      </c>
      <c r="BM136" s="150" t="s">
        <v>351</v>
      </c>
    </row>
    <row r="137" spans="1:65" s="2" customFormat="1" ht="24.2" customHeight="1">
      <c r="A137" s="26"/>
      <c r="B137" s="138"/>
      <c r="C137" s="139" t="s">
        <v>183</v>
      </c>
      <c r="D137" s="139" t="s">
        <v>127</v>
      </c>
      <c r="E137" s="140" t="s">
        <v>352</v>
      </c>
      <c r="F137" s="141" t="s">
        <v>353</v>
      </c>
      <c r="G137" s="142" t="s">
        <v>203</v>
      </c>
      <c r="H137" s="143">
        <v>719.2</v>
      </c>
      <c r="I137" s="144"/>
      <c r="J137" s="144">
        <f t="shared" si="10"/>
        <v>0</v>
      </c>
      <c r="K137" s="145"/>
      <c r="L137" s="27"/>
      <c r="M137" s="146" t="s">
        <v>1</v>
      </c>
      <c r="N137" s="147" t="s">
        <v>35</v>
      </c>
      <c r="O137" s="148">
        <v>1.0449999999999999</v>
      </c>
      <c r="P137" s="148">
        <f t="shared" si="11"/>
        <v>751.56399999999996</v>
      </c>
      <c r="Q137" s="148">
        <v>0</v>
      </c>
      <c r="R137" s="148">
        <f t="shared" si="12"/>
        <v>0</v>
      </c>
      <c r="S137" s="148">
        <v>0</v>
      </c>
      <c r="T137" s="149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177</v>
      </c>
      <c r="AT137" s="150" t="s">
        <v>127</v>
      </c>
      <c r="AU137" s="150" t="s">
        <v>80</v>
      </c>
      <c r="AY137" s="14" t="s">
        <v>124</v>
      </c>
      <c r="BE137" s="151">
        <f t="shared" si="14"/>
        <v>0</v>
      </c>
      <c r="BF137" s="151">
        <f t="shared" si="15"/>
        <v>0</v>
      </c>
      <c r="BG137" s="151">
        <f t="shared" si="16"/>
        <v>0</v>
      </c>
      <c r="BH137" s="151">
        <f t="shared" si="17"/>
        <v>0</v>
      </c>
      <c r="BI137" s="151">
        <f t="shared" si="18"/>
        <v>0</v>
      </c>
      <c r="BJ137" s="14" t="s">
        <v>78</v>
      </c>
      <c r="BK137" s="151">
        <f t="shared" si="19"/>
        <v>0</v>
      </c>
      <c r="BL137" s="14" t="s">
        <v>177</v>
      </c>
      <c r="BM137" s="150" t="s">
        <v>354</v>
      </c>
    </row>
    <row r="138" spans="1:65" s="2" customFormat="1" ht="20.25" customHeight="1">
      <c r="A138" s="26"/>
      <c r="B138" s="138"/>
      <c r="C138" s="156" t="s">
        <v>190</v>
      </c>
      <c r="D138" s="156" t="s">
        <v>257</v>
      </c>
      <c r="E138" s="157" t="s">
        <v>282</v>
      </c>
      <c r="F138" s="158" t="s">
        <v>355</v>
      </c>
      <c r="G138" s="159" t="s">
        <v>203</v>
      </c>
      <c r="H138" s="160">
        <v>719.2</v>
      </c>
      <c r="I138" s="161"/>
      <c r="J138" s="161">
        <f t="shared" si="10"/>
        <v>0</v>
      </c>
      <c r="K138" s="162"/>
      <c r="L138" s="163"/>
      <c r="M138" s="164" t="s">
        <v>1</v>
      </c>
      <c r="N138" s="165" t="s">
        <v>35</v>
      </c>
      <c r="O138" s="148">
        <v>0</v>
      </c>
      <c r="P138" s="148">
        <f t="shared" si="11"/>
        <v>0</v>
      </c>
      <c r="Q138" s="148">
        <v>0</v>
      </c>
      <c r="R138" s="148">
        <f t="shared" si="12"/>
        <v>0</v>
      </c>
      <c r="S138" s="148">
        <v>0</v>
      </c>
      <c r="T138" s="149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285</v>
      </c>
      <c r="AT138" s="150" t="s">
        <v>257</v>
      </c>
      <c r="AU138" s="150" t="s">
        <v>80</v>
      </c>
      <c r="AY138" s="14" t="s">
        <v>124</v>
      </c>
      <c r="BE138" s="151">
        <f t="shared" si="14"/>
        <v>0</v>
      </c>
      <c r="BF138" s="151">
        <f t="shared" si="15"/>
        <v>0</v>
      </c>
      <c r="BG138" s="151">
        <f t="shared" si="16"/>
        <v>0</v>
      </c>
      <c r="BH138" s="151">
        <f t="shared" si="17"/>
        <v>0</v>
      </c>
      <c r="BI138" s="151">
        <f t="shared" si="18"/>
        <v>0</v>
      </c>
      <c r="BJ138" s="14" t="s">
        <v>78</v>
      </c>
      <c r="BK138" s="151">
        <f t="shared" si="19"/>
        <v>0</v>
      </c>
      <c r="BL138" s="14" t="s">
        <v>177</v>
      </c>
      <c r="BM138" s="150" t="s">
        <v>356</v>
      </c>
    </row>
    <row r="139" spans="1:65" s="2" customFormat="1" ht="37.9" customHeight="1">
      <c r="A139" s="26"/>
      <c r="B139" s="138"/>
      <c r="C139" s="139" t="s">
        <v>8</v>
      </c>
      <c r="D139" s="139" t="s">
        <v>127</v>
      </c>
      <c r="E139" s="140" t="s">
        <v>357</v>
      </c>
      <c r="F139" s="141" t="s">
        <v>358</v>
      </c>
      <c r="G139" s="142" t="s">
        <v>203</v>
      </c>
      <c r="H139" s="143">
        <v>18</v>
      </c>
      <c r="I139" s="144"/>
      <c r="J139" s="144">
        <f t="shared" si="10"/>
        <v>0</v>
      </c>
      <c r="K139" s="145"/>
      <c r="L139" s="27"/>
      <c r="M139" s="146" t="s">
        <v>1</v>
      </c>
      <c r="N139" s="147" t="s">
        <v>35</v>
      </c>
      <c r="O139" s="148">
        <v>1.125</v>
      </c>
      <c r="P139" s="148">
        <f t="shared" si="11"/>
        <v>20.25</v>
      </c>
      <c r="Q139" s="148">
        <v>7.2100000000000003E-3</v>
      </c>
      <c r="R139" s="148">
        <f t="shared" si="12"/>
        <v>0.12978000000000001</v>
      </c>
      <c r="S139" s="148">
        <v>0</v>
      </c>
      <c r="T139" s="149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177</v>
      </c>
      <c r="AT139" s="150" t="s">
        <v>127</v>
      </c>
      <c r="AU139" s="150" t="s">
        <v>80</v>
      </c>
      <c r="AY139" s="14" t="s">
        <v>124</v>
      </c>
      <c r="BE139" s="151">
        <f t="shared" si="14"/>
        <v>0</v>
      </c>
      <c r="BF139" s="151">
        <f t="shared" si="15"/>
        <v>0</v>
      </c>
      <c r="BG139" s="151">
        <f t="shared" si="16"/>
        <v>0</v>
      </c>
      <c r="BH139" s="151">
        <f t="shared" si="17"/>
        <v>0</v>
      </c>
      <c r="BI139" s="151">
        <f t="shared" si="18"/>
        <v>0</v>
      </c>
      <c r="BJ139" s="14" t="s">
        <v>78</v>
      </c>
      <c r="BK139" s="151">
        <f t="shared" si="19"/>
        <v>0</v>
      </c>
      <c r="BL139" s="14" t="s">
        <v>177</v>
      </c>
      <c r="BM139" s="150" t="s">
        <v>359</v>
      </c>
    </row>
    <row r="140" spans="1:65" s="2" customFormat="1" ht="24.2" customHeight="1">
      <c r="A140" s="26"/>
      <c r="B140" s="138"/>
      <c r="C140" s="139" t="s">
        <v>177</v>
      </c>
      <c r="D140" s="139" t="s">
        <v>127</v>
      </c>
      <c r="E140" s="140" t="s">
        <v>360</v>
      </c>
      <c r="F140" s="141" t="s">
        <v>361</v>
      </c>
      <c r="G140" s="142" t="s">
        <v>176</v>
      </c>
      <c r="H140" s="143">
        <v>116</v>
      </c>
      <c r="I140" s="144"/>
      <c r="J140" s="144">
        <f t="shared" si="10"/>
        <v>0</v>
      </c>
      <c r="K140" s="145"/>
      <c r="L140" s="27"/>
      <c r="M140" s="146" t="s">
        <v>1</v>
      </c>
      <c r="N140" s="147" t="s">
        <v>35</v>
      </c>
      <c r="O140" s="148">
        <v>0.32200000000000001</v>
      </c>
      <c r="P140" s="148">
        <f t="shared" si="11"/>
        <v>37.352000000000004</v>
      </c>
      <c r="Q140" s="148">
        <v>3.6600000000000001E-3</v>
      </c>
      <c r="R140" s="148">
        <f t="shared" si="12"/>
        <v>0.42455999999999999</v>
      </c>
      <c r="S140" s="148">
        <v>0</v>
      </c>
      <c r="T140" s="149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177</v>
      </c>
      <c r="AT140" s="150" t="s">
        <v>127</v>
      </c>
      <c r="AU140" s="150" t="s">
        <v>80</v>
      </c>
      <c r="AY140" s="14" t="s">
        <v>124</v>
      </c>
      <c r="BE140" s="151">
        <f t="shared" si="14"/>
        <v>0</v>
      </c>
      <c r="BF140" s="151">
        <f t="shared" si="15"/>
        <v>0</v>
      </c>
      <c r="BG140" s="151">
        <f t="shared" si="16"/>
        <v>0</v>
      </c>
      <c r="BH140" s="151">
        <f t="shared" si="17"/>
        <v>0</v>
      </c>
      <c r="BI140" s="151">
        <f t="shared" si="18"/>
        <v>0</v>
      </c>
      <c r="BJ140" s="14" t="s">
        <v>78</v>
      </c>
      <c r="BK140" s="151">
        <f t="shared" si="19"/>
        <v>0</v>
      </c>
      <c r="BL140" s="14" t="s">
        <v>177</v>
      </c>
      <c r="BM140" s="150" t="s">
        <v>362</v>
      </c>
    </row>
    <row r="141" spans="1:65" s="2" customFormat="1" ht="24.2" customHeight="1">
      <c r="A141" s="26"/>
      <c r="B141" s="138"/>
      <c r="C141" s="139" t="s">
        <v>200</v>
      </c>
      <c r="D141" s="139" t="s">
        <v>127</v>
      </c>
      <c r="E141" s="140" t="s">
        <v>363</v>
      </c>
      <c r="F141" s="141" t="s">
        <v>364</v>
      </c>
      <c r="G141" s="142" t="s">
        <v>176</v>
      </c>
      <c r="H141" s="143">
        <v>116</v>
      </c>
      <c r="I141" s="144"/>
      <c r="J141" s="144">
        <f t="shared" si="10"/>
        <v>0</v>
      </c>
      <c r="K141" s="145"/>
      <c r="L141" s="27"/>
      <c r="M141" s="146" t="s">
        <v>1</v>
      </c>
      <c r="N141" s="147" t="s">
        <v>35</v>
      </c>
      <c r="O141" s="148">
        <v>0.192</v>
      </c>
      <c r="P141" s="148">
        <f t="shared" si="11"/>
        <v>22.272000000000002</v>
      </c>
      <c r="Q141" s="148">
        <v>1.2199999999999999E-3</v>
      </c>
      <c r="R141" s="148">
        <f t="shared" si="12"/>
        <v>0.14152000000000001</v>
      </c>
      <c r="S141" s="148">
        <v>0</v>
      </c>
      <c r="T141" s="149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177</v>
      </c>
      <c r="AT141" s="150" t="s">
        <v>127</v>
      </c>
      <c r="AU141" s="150" t="s">
        <v>80</v>
      </c>
      <c r="AY141" s="14" t="s">
        <v>124</v>
      </c>
      <c r="BE141" s="151">
        <f t="shared" si="14"/>
        <v>0</v>
      </c>
      <c r="BF141" s="151">
        <f t="shared" si="15"/>
        <v>0</v>
      </c>
      <c r="BG141" s="151">
        <f t="shared" si="16"/>
        <v>0</v>
      </c>
      <c r="BH141" s="151">
        <f t="shared" si="17"/>
        <v>0</v>
      </c>
      <c r="BI141" s="151">
        <f t="shared" si="18"/>
        <v>0</v>
      </c>
      <c r="BJ141" s="14" t="s">
        <v>78</v>
      </c>
      <c r="BK141" s="151">
        <f t="shared" si="19"/>
        <v>0</v>
      </c>
      <c r="BL141" s="14" t="s">
        <v>177</v>
      </c>
      <c r="BM141" s="150" t="s">
        <v>365</v>
      </c>
    </row>
    <row r="142" spans="1:65" s="2" customFormat="1" ht="24.2" customHeight="1">
      <c r="A142" s="26"/>
      <c r="B142" s="138"/>
      <c r="C142" s="139" t="s">
        <v>205</v>
      </c>
      <c r="D142" s="139" t="s">
        <v>127</v>
      </c>
      <c r="E142" s="140" t="s">
        <v>366</v>
      </c>
      <c r="F142" s="141" t="s">
        <v>367</v>
      </c>
      <c r="G142" s="142" t="s">
        <v>176</v>
      </c>
      <c r="H142" s="143">
        <v>35</v>
      </c>
      <c r="I142" s="144"/>
      <c r="J142" s="144">
        <f t="shared" si="10"/>
        <v>0</v>
      </c>
      <c r="K142" s="145"/>
      <c r="L142" s="27"/>
      <c r="M142" s="146" t="s">
        <v>1</v>
      </c>
      <c r="N142" s="147" t="s">
        <v>35</v>
      </c>
      <c r="O142" s="148">
        <v>0.35099999999999998</v>
      </c>
      <c r="P142" s="148">
        <f t="shared" si="11"/>
        <v>12.285</v>
      </c>
      <c r="Q142" s="148">
        <v>2.8900000000000002E-3</v>
      </c>
      <c r="R142" s="148">
        <f t="shared" si="12"/>
        <v>0.10115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177</v>
      </c>
      <c r="AT142" s="150" t="s">
        <v>127</v>
      </c>
      <c r="AU142" s="150" t="s">
        <v>80</v>
      </c>
      <c r="AY142" s="14" t="s">
        <v>124</v>
      </c>
      <c r="BE142" s="151">
        <f t="shared" si="14"/>
        <v>0</v>
      </c>
      <c r="BF142" s="151">
        <f t="shared" si="15"/>
        <v>0</v>
      </c>
      <c r="BG142" s="151">
        <f t="shared" si="16"/>
        <v>0</v>
      </c>
      <c r="BH142" s="151">
        <f t="shared" si="17"/>
        <v>0</v>
      </c>
      <c r="BI142" s="151">
        <f t="shared" si="18"/>
        <v>0</v>
      </c>
      <c r="BJ142" s="14" t="s">
        <v>78</v>
      </c>
      <c r="BK142" s="151">
        <f t="shared" si="19"/>
        <v>0</v>
      </c>
      <c r="BL142" s="14" t="s">
        <v>177</v>
      </c>
      <c r="BM142" s="150" t="s">
        <v>368</v>
      </c>
    </row>
    <row r="143" spans="1:65" s="2" customFormat="1" ht="14.45" customHeight="1">
      <c r="A143" s="26"/>
      <c r="B143" s="138"/>
      <c r="C143" s="156" t="s">
        <v>211</v>
      </c>
      <c r="D143" s="156" t="s">
        <v>257</v>
      </c>
      <c r="E143" s="157" t="s">
        <v>369</v>
      </c>
      <c r="F143" s="158" t="s">
        <v>370</v>
      </c>
      <c r="G143" s="159" t="s">
        <v>284</v>
      </c>
      <c r="H143" s="160">
        <v>6</v>
      </c>
      <c r="I143" s="161"/>
      <c r="J143" s="161">
        <f t="shared" si="10"/>
        <v>0</v>
      </c>
      <c r="K143" s="162"/>
      <c r="L143" s="163"/>
      <c r="M143" s="164" t="s">
        <v>1</v>
      </c>
      <c r="N143" s="165" t="s">
        <v>35</v>
      </c>
      <c r="O143" s="148">
        <v>0</v>
      </c>
      <c r="P143" s="148">
        <f t="shared" si="11"/>
        <v>0</v>
      </c>
      <c r="Q143" s="148">
        <v>0</v>
      </c>
      <c r="R143" s="148">
        <f t="shared" si="12"/>
        <v>0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285</v>
      </c>
      <c r="AT143" s="150" t="s">
        <v>257</v>
      </c>
      <c r="AU143" s="150" t="s">
        <v>80</v>
      </c>
      <c r="AY143" s="14" t="s">
        <v>124</v>
      </c>
      <c r="BE143" s="151">
        <f t="shared" si="14"/>
        <v>0</v>
      </c>
      <c r="BF143" s="151">
        <f t="shared" si="15"/>
        <v>0</v>
      </c>
      <c r="BG143" s="151">
        <f t="shared" si="16"/>
        <v>0</v>
      </c>
      <c r="BH143" s="151">
        <f t="shared" si="17"/>
        <v>0</v>
      </c>
      <c r="BI143" s="151">
        <f t="shared" si="18"/>
        <v>0</v>
      </c>
      <c r="BJ143" s="14" t="s">
        <v>78</v>
      </c>
      <c r="BK143" s="151">
        <f t="shared" si="19"/>
        <v>0</v>
      </c>
      <c r="BL143" s="14" t="s">
        <v>177</v>
      </c>
      <c r="BM143" s="150" t="s">
        <v>371</v>
      </c>
    </row>
    <row r="144" spans="1:65" s="2" customFormat="1" ht="14.45" customHeight="1">
      <c r="A144" s="26"/>
      <c r="B144" s="138"/>
      <c r="C144" s="156" t="s">
        <v>215</v>
      </c>
      <c r="D144" s="156" t="s">
        <v>257</v>
      </c>
      <c r="E144" s="157" t="s">
        <v>372</v>
      </c>
      <c r="F144" s="158" t="s">
        <v>373</v>
      </c>
      <c r="G144" s="159" t="s">
        <v>284</v>
      </c>
      <c r="H144" s="160">
        <v>6</v>
      </c>
      <c r="I144" s="161"/>
      <c r="J144" s="161">
        <f t="shared" si="10"/>
        <v>0</v>
      </c>
      <c r="K144" s="162"/>
      <c r="L144" s="163"/>
      <c r="M144" s="164" t="s">
        <v>1</v>
      </c>
      <c r="N144" s="165" t="s">
        <v>35</v>
      </c>
      <c r="O144" s="148">
        <v>0</v>
      </c>
      <c r="P144" s="148">
        <f t="shared" si="11"/>
        <v>0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285</v>
      </c>
      <c r="AT144" s="150" t="s">
        <v>257</v>
      </c>
      <c r="AU144" s="150" t="s">
        <v>80</v>
      </c>
      <c r="AY144" s="14" t="s">
        <v>124</v>
      </c>
      <c r="BE144" s="151">
        <f t="shared" si="14"/>
        <v>0</v>
      </c>
      <c r="BF144" s="151">
        <f t="shared" si="15"/>
        <v>0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78</v>
      </c>
      <c r="BK144" s="151">
        <f t="shared" si="19"/>
        <v>0</v>
      </c>
      <c r="BL144" s="14" t="s">
        <v>177</v>
      </c>
      <c r="BM144" s="150" t="s">
        <v>374</v>
      </c>
    </row>
    <row r="145" spans="1:65" s="2" customFormat="1" ht="24.2" customHeight="1">
      <c r="A145" s="26"/>
      <c r="B145" s="138"/>
      <c r="C145" s="156" t="s">
        <v>7</v>
      </c>
      <c r="D145" s="156" t="s">
        <v>257</v>
      </c>
      <c r="E145" s="157" t="s">
        <v>375</v>
      </c>
      <c r="F145" s="158" t="s">
        <v>376</v>
      </c>
      <c r="G145" s="159" t="s">
        <v>284</v>
      </c>
      <c r="H145" s="160">
        <v>6</v>
      </c>
      <c r="I145" s="161"/>
      <c r="J145" s="161">
        <f t="shared" si="10"/>
        <v>0</v>
      </c>
      <c r="K145" s="162"/>
      <c r="L145" s="163"/>
      <c r="M145" s="164" t="s">
        <v>1</v>
      </c>
      <c r="N145" s="165" t="s">
        <v>35</v>
      </c>
      <c r="O145" s="148">
        <v>0</v>
      </c>
      <c r="P145" s="148">
        <f t="shared" si="11"/>
        <v>0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285</v>
      </c>
      <c r="AT145" s="150" t="s">
        <v>257</v>
      </c>
      <c r="AU145" s="150" t="s">
        <v>80</v>
      </c>
      <c r="AY145" s="14" t="s">
        <v>124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78</v>
      </c>
      <c r="BK145" s="151">
        <f t="shared" si="19"/>
        <v>0</v>
      </c>
      <c r="BL145" s="14" t="s">
        <v>177</v>
      </c>
      <c r="BM145" s="150" t="s">
        <v>377</v>
      </c>
    </row>
    <row r="146" spans="1:65" s="2" customFormat="1" ht="24.2" customHeight="1">
      <c r="A146" s="26"/>
      <c r="B146" s="138"/>
      <c r="C146" s="156" t="s">
        <v>224</v>
      </c>
      <c r="D146" s="156" t="s">
        <v>257</v>
      </c>
      <c r="E146" s="157" t="s">
        <v>378</v>
      </c>
      <c r="F146" s="158" t="s">
        <v>379</v>
      </c>
      <c r="G146" s="159" t="s">
        <v>298</v>
      </c>
      <c r="H146" s="160">
        <v>1</v>
      </c>
      <c r="I146" s="161"/>
      <c r="J146" s="161">
        <f t="shared" si="10"/>
        <v>0</v>
      </c>
      <c r="K146" s="162"/>
      <c r="L146" s="163"/>
      <c r="M146" s="164" t="s">
        <v>1</v>
      </c>
      <c r="N146" s="165" t="s">
        <v>35</v>
      </c>
      <c r="O146" s="148">
        <v>0</v>
      </c>
      <c r="P146" s="148">
        <f t="shared" si="11"/>
        <v>0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285</v>
      </c>
      <c r="AT146" s="150" t="s">
        <v>257</v>
      </c>
      <c r="AU146" s="150" t="s">
        <v>80</v>
      </c>
      <c r="AY146" s="14" t="s">
        <v>124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78</v>
      </c>
      <c r="BK146" s="151">
        <f t="shared" si="19"/>
        <v>0</v>
      </c>
      <c r="BL146" s="14" t="s">
        <v>177</v>
      </c>
      <c r="BM146" s="150" t="s">
        <v>380</v>
      </c>
    </row>
    <row r="147" spans="1:65" s="2" customFormat="1" ht="24.2" customHeight="1">
      <c r="A147" s="26"/>
      <c r="B147" s="138"/>
      <c r="C147" s="139" t="s">
        <v>228</v>
      </c>
      <c r="D147" s="139" t="s">
        <v>127</v>
      </c>
      <c r="E147" s="140" t="s">
        <v>206</v>
      </c>
      <c r="F147" s="141" t="s">
        <v>207</v>
      </c>
      <c r="G147" s="142" t="s">
        <v>186</v>
      </c>
      <c r="H147" s="143">
        <v>28131.804</v>
      </c>
      <c r="I147" s="144"/>
      <c r="J147" s="144">
        <f t="shared" si="10"/>
        <v>0</v>
      </c>
      <c r="K147" s="145"/>
      <c r="L147" s="27"/>
      <c r="M147" s="146" t="s">
        <v>1</v>
      </c>
      <c r="N147" s="147" t="s">
        <v>35</v>
      </c>
      <c r="O147" s="148">
        <v>0</v>
      </c>
      <c r="P147" s="148">
        <f t="shared" si="11"/>
        <v>0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177</v>
      </c>
      <c r="AT147" s="150" t="s">
        <v>127</v>
      </c>
      <c r="AU147" s="150" t="s">
        <v>80</v>
      </c>
      <c r="AY147" s="14" t="s">
        <v>124</v>
      </c>
      <c r="BE147" s="151">
        <f t="shared" si="14"/>
        <v>0</v>
      </c>
      <c r="BF147" s="151">
        <f t="shared" si="15"/>
        <v>0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78</v>
      </c>
      <c r="BK147" s="151">
        <f t="shared" si="19"/>
        <v>0</v>
      </c>
      <c r="BL147" s="14" t="s">
        <v>177</v>
      </c>
      <c r="BM147" s="150" t="s">
        <v>381</v>
      </c>
    </row>
    <row r="148" spans="1:65" s="12" customFormat="1" ht="22.9" customHeight="1">
      <c r="B148" s="126"/>
      <c r="D148" s="127" t="s">
        <v>69</v>
      </c>
      <c r="E148" s="136" t="s">
        <v>209</v>
      </c>
      <c r="F148" s="136" t="s">
        <v>210</v>
      </c>
      <c r="J148" s="137">
        <f>BK148</f>
        <v>0</v>
      </c>
      <c r="L148" s="126"/>
      <c r="M148" s="130"/>
      <c r="N148" s="131"/>
      <c r="O148" s="131"/>
      <c r="P148" s="132">
        <f>SUM(P149:P153)</f>
        <v>93.031999999999996</v>
      </c>
      <c r="Q148" s="131"/>
      <c r="R148" s="132">
        <f>SUM(R149:R153)</f>
        <v>7.1920000000000013E-3</v>
      </c>
      <c r="S148" s="131"/>
      <c r="T148" s="133">
        <f>SUM(T149:T153)</f>
        <v>0</v>
      </c>
      <c r="AR148" s="127" t="s">
        <v>80</v>
      </c>
      <c r="AT148" s="134" t="s">
        <v>69</v>
      </c>
      <c r="AU148" s="134" t="s">
        <v>78</v>
      </c>
      <c r="AY148" s="127" t="s">
        <v>124</v>
      </c>
      <c r="BK148" s="135">
        <f>SUM(BK149:BK153)</f>
        <v>0</v>
      </c>
    </row>
    <row r="149" spans="1:65" s="2" customFormat="1" ht="37.9" customHeight="1">
      <c r="A149" s="26"/>
      <c r="B149" s="138"/>
      <c r="C149" s="139" t="s">
        <v>232</v>
      </c>
      <c r="D149" s="139" t="s">
        <v>127</v>
      </c>
      <c r="E149" s="140" t="s">
        <v>382</v>
      </c>
      <c r="F149" s="141" t="s">
        <v>383</v>
      </c>
      <c r="G149" s="142" t="s">
        <v>203</v>
      </c>
      <c r="H149" s="143">
        <v>719.2</v>
      </c>
      <c r="I149" s="144"/>
      <c r="J149" s="144">
        <f>ROUND(I149*H149,2)</f>
        <v>0</v>
      </c>
      <c r="K149" s="145"/>
      <c r="L149" s="27"/>
      <c r="M149" s="146" t="s">
        <v>1</v>
      </c>
      <c r="N149" s="147" t="s">
        <v>35</v>
      </c>
      <c r="O149" s="148">
        <v>0.1</v>
      </c>
      <c r="P149" s="148">
        <f>O149*H149</f>
        <v>71.92</v>
      </c>
      <c r="Q149" s="148">
        <v>1.0000000000000001E-5</v>
      </c>
      <c r="R149" s="148">
        <f>Q149*H149</f>
        <v>7.1920000000000013E-3</v>
      </c>
      <c r="S149" s="148">
        <v>0</v>
      </c>
      <c r="T149" s="149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177</v>
      </c>
      <c r="AT149" s="150" t="s">
        <v>127</v>
      </c>
      <c r="AU149" s="150" t="s">
        <v>80</v>
      </c>
      <c r="AY149" s="14" t="s">
        <v>124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4" t="s">
        <v>78</v>
      </c>
      <c r="BK149" s="151">
        <f>ROUND(I149*H149,2)</f>
        <v>0</v>
      </c>
      <c r="BL149" s="14" t="s">
        <v>177</v>
      </c>
      <c r="BM149" s="150" t="s">
        <v>384</v>
      </c>
    </row>
    <row r="150" spans="1:65" s="2" customFormat="1" ht="24.2" customHeight="1">
      <c r="A150" s="26"/>
      <c r="B150" s="138"/>
      <c r="C150" s="139" t="s">
        <v>314</v>
      </c>
      <c r="D150" s="139" t="s">
        <v>127</v>
      </c>
      <c r="E150" s="140" t="s">
        <v>385</v>
      </c>
      <c r="F150" s="141" t="s">
        <v>386</v>
      </c>
      <c r="G150" s="142" t="s">
        <v>176</v>
      </c>
      <c r="H150" s="143">
        <v>116</v>
      </c>
      <c r="I150" s="144"/>
      <c r="J150" s="144">
        <f>ROUND(I150*H150,2)</f>
        <v>0</v>
      </c>
      <c r="K150" s="145"/>
      <c r="L150" s="27"/>
      <c r="M150" s="146" t="s">
        <v>1</v>
      </c>
      <c r="N150" s="147" t="s">
        <v>35</v>
      </c>
      <c r="O150" s="148">
        <v>0.126</v>
      </c>
      <c r="P150" s="148">
        <f>O150*H150</f>
        <v>14.616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177</v>
      </c>
      <c r="AT150" s="150" t="s">
        <v>127</v>
      </c>
      <c r="AU150" s="150" t="s">
        <v>80</v>
      </c>
      <c r="AY150" s="14" t="s">
        <v>124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4" t="s">
        <v>78</v>
      </c>
      <c r="BK150" s="151">
        <f>ROUND(I150*H150,2)</f>
        <v>0</v>
      </c>
      <c r="BL150" s="14" t="s">
        <v>177</v>
      </c>
      <c r="BM150" s="150" t="s">
        <v>387</v>
      </c>
    </row>
    <row r="151" spans="1:65" s="2" customFormat="1" ht="24.2" customHeight="1">
      <c r="A151" s="26"/>
      <c r="B151" s="138"/>
      <c r="C151" s="139" t="s">
        <v>388</v>
      </c>
      <c r="D151" s="139" t="s">
        <v>127</v>
      </c>
      <c r="E151" s="140" t="s">
        <v>389</v>
      </c>
      <c r="F151" s="141" t="s">
        <v>390</v>
      </c>
      <c r="G151" s="142" t="s">
        <v>176</v>
      </c>
      <c r="H151" s="143">
        <v>116</v>
      </c>
      <c r="I151" s="144"/>
      <c r="J151" s="144">
        <f>ROUND(I151*H151,2)</f>
        <v>0</v>
      </c>
      <c r="K151" s="145"/>
      <c r="L151" s="27"/>
      <c r="M151" s="146" t="s">
        <v>1</v>
      </c>
      <c r="N151" s="147" t="s">
        <v>35</v>
      </c>
      <c r="O151" s="148">
        <v>5.6000000000000001E-2</v>
      </c>
      <c r="P151" s="148">
        <f>O151*H151</f>
        <v>6.4960000000000004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177</v>
      </c>
      <c r="AT151" s="150" t="s">
        <v>127</v>
      </c>
      <c r="AU151" s="150" t="s">
        <v>80</v>
      </c>
      <c r="AY151" s="14" t="s">
        <v>124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4" t="s">
        <v>78</v>
      </c>
      <c r="BK151" s="151">
        <f>ROUND(I151*H151,2)</f>
        <v>0</v>
      </c>
      <c r="BL151" s="14" t="s">
        <v>177</v>
      </c>
      <c r="BM151" s="150" t="s">
        <v>391</v>
      </c>
    </row>
    <row r="152" spans="1:65" s="2" customFormat="1" ht="14.45" customHeight="1">
      <c r="A152" s="26"/>
      <c r="B152" s="138"/>
      <c r="C152" s="156" t="s">
        <v>392</v>
      </c>
      <c r="D152" s="156" t="s">
        <v>257</v>
      </c>
      <c r="E152" s="157" t="s">
        <v>287</v>
      </c>
      <c r="F152" s="158" t="s">
        <v>393</v>
      </c>
      <c r="G152" s="159" t="s">
        <v>203</v>
      </c>
      <c r="H152" s="160">
        <v>719.2</v>
      </c>
      <c r="I152" s="161"/>
      <c r="J152" s="161">
        <f>ROUND(I152*H152,2)</f>
        <v>0</v>
      </c>
      <c r="K152" s="162"/>
      <c r="L152" s="163"/>
      <c r="M152" s="164" t="s">
        <v>1</v>
      </c>
      <c r="N152" s="165" t="s">
        <v>35</v>
      </c>
      <c r="O152" s="148">
        <v>0</v>
      </c>
      <c r="P152" s="148">
        <f>O152*H152</f>
        <v>0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285</v>
      </c>
      <c r="AT152" s="150" t="s">
        <v>257</v>
      </c>
      <c r="AU152" s="150" t="s">
        <v>80</v>
      </c>
      <c r="AY152" s="14" t="s">
        <v>124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4" t="s">
        <v>78</v>
      </c>
      <c r="BK152" s="151">
        <f>ROUND(I152*H152,2)</f>
        <v>0</v>
      </c>
      <c r="BL152" s="14" t="s">
        <v>177</v>
      </c>
      <c r="BM152" s="150" t="s">
        <v>394</v>
      </c>
    </row>
    <row r="153" spans="1:65" s="2" customFormat="1" ht="24.2" customHeight="1">
      <c r="A153" s="26"/>
      <c r="B153" s="138"/>
      <c r="C153" s="139" t="s">
        <v>395</v>
      </c>
      <c r="D153" s="139" t="s">
        <v>127</v>
      </c>
      <c r="E153" s="140" t="s">
        <v>216</v>
      </c>
      <c r="F153" s="141" t="s">
        <v>217</v>
      </c>
      <c r="G153" s="142" t="s">
        <v>186</v>
      </c>
      <c r="H153" s="143">
        <v>2349.8820000000001</v>
      </c>
      <c r="I153" s="144"/>
      <c r="J153" s="144">
        <f>ROUND(I153*H153,2)</f>
        <v>0</v>
      </c>
      <c r="K153" s="145"/>
      <c r="L153" s="27"/>
      <c r="M153" s="146" t="s">
        <v>1</v>
      </c>
      <c r="N153" s="147" t="s">
        <v>35</v>
      </c>
      <c r="O153" s="148">
        <v>0</v>
      </c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177</v>
      </c>
      <c r="AT153" s="150" t="s">
        <v>127</v>
      </c>
      <c r="AU153" s="150" t="s">
        <v>80</v>
      </c>
      <c r="AY153" s="14" t="s">
        <v>124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4" t="s">
        <v>78</v>
      </c>
      <c r="BK153" s="151">
        <f>ROUND(I153*H153,2)</f>
        <v>0</v>
      </c>
      <c r="BL153" s="14" t="s">
        <v>177</v>
      </c>
      <c r="BM153" s="150" t="s">
        <v>396</v>
      </c>
    </row>
    <row r="154" spans="1:65" s="12" customFormat="1" ht="22.9" customHeight="1">
      <c r="B154" s="126"/>
      <c r="D154" s="127" t="s">
        <v>69</v>
      </c>
      <c r="E154" s="136" t="s">
        <v>397</v>
      </c>
      <c r="F154" s="136" t="s">
        <v>398</v>
      </c>
      <c r="J154" s="137">
        <f>BK154</f>
        <v>0</v>
      </c>
      <c r="L154" s="126"/>
      <c r="M154" s="130"/>
      <c r="N154" s="131"/>
      <c r="O154" s="131"/>
      <c r="P154" s="132">
        <f>SUM(P155:P157)</f>
        <v>1064.15572</v>
      </c>
      <c r="Q154" s="131"/>
      <c r="R154" s="132">
        <f>SUM(R155:R157)</f>
        <v>1.0874584</v>
      </c>
      <c r="S154" s="131"/>
      <c r="T154" s="133">
        <f>SUM(T155:T157)</f>
        <v>0</v>
      </c>
      <c r="AR154" s="127" t="s">
        <v>80</v>
      </c>
      <c r="AT154" s="134" t="s">
        <v>69</v>
      </c>
      <c r="AU154" s="134" t="s">
        <v>78</v>
      </c>
      <c r="AY154" s="127" t="s">
        <v>124</v>
      </c>
      <c r="BK154" s="135">
        <f>SUM(BK155:BK157)</f>
        <v>0</v>
      </c>
    </row>
    <row r="155" spans="1:65" s="2" customFormat="1" ht="24.2" customHeight="1">
      <c r="A155" s="26"/>
      <c r="B155" s="138"/>
      <c r="C155" s="139" t="s">
        <v>399</v>
      </c>
      <c r="D155" s="139" t="s">
        <v>127</v>
      </c>
      <c r="E155" s="140" t="s">
        <v>400</v>
      </c>
      <c r="F155" s="141" t="s">
        <v>401</v>
      </c>
      <c r="G155" s="142" t="s">
        <v>203</v>
      </c>
      <c r="H155" s="143">
        <v>1941.89</v>
      </c>
      <c r="I155" s="144"/>
      <c r="J155" s="144">
        <f>ROUND(I155*H155,2)</f>
        <v>0</v>
      </c>
      <c r="K155" s="145"/>
      <c r="L155" s="27"/>
      <c r="M155" s="146" t="s">
        <v>1</v>
      </c>
      <c r="N155" s="147" t="s">
        <v>35</v>
      </c>
      <c r="O155" s="148">
        <v>8.5999999999999993E-2</v>
      </c>
      <c r="P155" s="148">
        <f>O155*H155</f>
        <v>167.00253999999998</v>
      </c>
      <c r="Q155" s="148">
        <v>1.3999999999999999E-4</v>
      </c>
      <c r="R155" s="148">
        <f>Q155*H155</f>
        <v>0.27186460000000001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177</v>
      </c>
      <c r="AT155" s="150" t="s">
        <v>127</v>
      </c>
      <c r="AU155" s="150" t="s">
        <v>80</v>
      </c>
      <c r="AY155" s="14" t="s">
        <v>124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4" t="s">
        <v>78</v>
      </c>
      <c r="BK155" s="151">
        <f>ROUND(I155*H155,2)</f>
        <v>0</v>
      </c>
      <c r="BL155" s="14" t="s">
        <v>177</v>
      </c>
      <c r="BM155" s="150" t="s">
        <v>402</v>
      </c>
    </row>
    <row r="156" spans="1:65" s="2" customFormat="1" ht="24.2" customHeight="1">
      <c r="A156" s="26"/>
      <c r="B156" s="138"/>
      <c r="C156" s="139" t="s">
        <v>403</v>
      </c>
      <c r="D156" s="139" t="s">
        <v>127</v>
      </c>
      <c r="E156" s="140" t="s">
        <v>404</v>
      </c>
      <c r="F156" s="141" t="s">
        <v>405</v>
      </c>
      <c r="G156" s="142" t="s">
        <v>203</v>
      </c>
      <c r="H156" s="143">
        <v>1941.89</v>
      </c>
      <c r="I156" s="144"/>
      <c r="J156" s="144">
        <f>ROUND(I156*H156,2)</f>
        <v>0</v>
      </c>
      <c r="K156" s="145"/>
      <c r="L156" s="27"/>
      <c r="M156" s="146" t="s">
        <v>1</v>
      </c>
      <c r="N156" s="147" t="s">
        <v>35</v>
      </c>
      <c r="O156" s="148">
        <v>0.158</v>
      </c>
      <c r="P156" s="148">
        <f>O156*H156</f>
        <v>306.81862000000001</v>
      </c>
      <c r="Q156" s="148">
        <v>1.2999999999999999E-4</v>
      </c>
      <c r="R156" s="148">
        <f>Q156*H156</f>
        <v>0.2524457</v>
      </c>
      <c r="S156" s="148">
        <v>0</v>
      </c>
      <c r="T156" s="149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177</v>
      </c>
      <c r="AT156" s="150" t="s">
        <v>127</v>
      </c>
      <c r="AU156" s="150" t="s">
        <v>80</v>
      </c>
      <c r="AY156" s="14" t="s">
        <v>124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4" t="s">
        <v>78</v>
      </c>
      <c r="BK156" s="151">
        <f>ROUND(I156*H156,2)</f>
        <v>0</v>
      </c>
      <c r="BL156" s="14" t="s">
        <v>177</v>
      </c>
      <c r="BM156" s="150" t="s">
        <v>406</v>
      </c>
    </row>
    <row r="157" spans="1:65" s="2" customFormat="1" ht="24.2" customHeight="1">
      <c r="A157" s="26"/>
      <c r="B157" s="138"/>
      <c r="C157" s="139" t="s">
        <v>407</v>
      </c>
      <c r="D157" s="139" t="s">
        <v>127</v>
      </c>
      <c r="E157" s="140" t="s">
        <v>408</v>
      </c>
      <c r="F157" s="141" t="s">
        <v>409</v>
      </c>
      <c r="G157" s="142" t="s">
        <v>203</v>
      </c>
      <c r="H157" s="143">
        <v>1941.89</v>
      </c>
      <c r="I157" s="144"/>
      <c r="J157" s="144">
        <f>ROUND(I157*H157,2)</f>
        <v>0</v>
      </c>
      <c r="K157" s="145"/>
      <c r="L157" s="27"/>
      <c r="M157" s="152" t="s">
        <v>1</v>
      </c>
      <c r="N157" s="153" t="s">
        <v>35</v>
      </c>
      <c r="O157" s="154">
        <v>0.30399999999999999</v>
      </c>
      <c r="P157" s="154">
        <f>O157*H157</f>
        <v>590.33456000000001</v>
      </c>
      <c r="Q157" s="154">
        <v>2.9E-4</v>
      </c>
      <c r="R157" s="154">
        <f>Q157*H157</f>
        <v>0.56314810000000004</v>
      </c>
      <c r="S157" s="154">
        <v>0</v>
      </c>
      <c r="T157" s="155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177</v>
      </c>
      <c r="AT157" s="150" t="s">
        <v>127</v>
      </c>
      <c r="AU157" s="150" t="s">
        <v>80</v>
      </c>
      <c r="AY157" s="14" t="s">
        <v>124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4" t="s">
        <v>78</v>
      </c>
      <c r="BK157" s="151">
        <f>ROUND(I157*H157,2)</f>
        <v>0</v>
      </c>
      <c r="BL157" s="14" t="s">
        <v>177</v>
      </c>
      <c r="BM157" s="150" t="s">
        <v>410</v>
      </c>
    </row>
    <row r="158" spans="1:65" s="2" customFormat="1" ht="6.95" customHeight="1">
      <c r="A158" s="26"/>
      <c r="B158" s="41"/>
      <c r="C158" s="42"/>
      <c r="D158" s="42"/>
      <c r="E158" s="42"/>
      <c r="F158" s="42"/>
      <c r="G158" s="42"/>
      <c r="H158" s="42"/>
      <c r="I158" s="42"/>
      <c r="J158" s="42"/>
      <c r="K158" s="42"/>
      <c r="L158" s="27"/>
      <c r="M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</row>
  </sheetData>
  <autoFilter ref="C120:K157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27"/>
  <sheetViews>
    <sheetView showGridLines="0" workbookViewId="0">
      <selection activeCell="I127" sqref="I1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7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89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hidden="1" customHeight="1">
      <c r="B4" s="17"/>
      <c r="D4" s="18" t="s">
        <v>93</v>
      </c>
      <c r="L4" s="17"/>
      <c r="M4" s="88" t="s">
        <v>10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14</v>
      </c>
      <c r="L6" s="17"/>
    </row>
    <row r="7" spans="1:46" s="1" customFormat="1" ht="16.5" hidden="1" customHeight="1">
      <c r="B7" s="17"/>
      <c r="E7" s="203" t="str">
        <f>'Rekapitulace stavby'!K6</f>
        <v>Opravy zastřešení železničního uzlu Ostrava Svinov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94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68" t="s">
        <v>411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8. 9. 2020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24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90" t="str">
        <f>'Rekapitulace stavby'!E14</f>
        <v xml:space="preserve"> </v>
      </c>
      <c r="F18" s="190"/>
      <c r="G18" s="190"/>
      <c r="H18" s="190"/>
      <c r="I18" s="23" t="s">
        <v>24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24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34</v>
      </c>
      <c r="E33" s="23" t="s">
        <v>35</v>
      </c>
      <c r="F33" s="94">
        <f>ROUND((SUM(BE118:BE126)),  2)</f>
        <v>0</v>
      </c>
      <c r="G33" s="26"/>
      <c r="H33" s="26"/>
      <c r="I33" s="95">
        <v>0.21</v>
      </c>
      <c r="J33" s="94">
        <f>ROUND(((SUM(BE118:BE126))*I33),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36</v>
      </c>
      <c r="F34" s="94">
        <f>ROUND((SUM(BF118:BF126)),  2)</f>
        <v>0</v>
      </c>
      <c r="G34" s="26"/>
      <c r="H34" s="26"/>
      <c r="I34" s="95">
        <v>0.15</v>
      </c>
      <c r="J34" s="94">
        <f>ROUND(((SUM(BF118:BF126))*I34),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ROUND((SUM(BG118:BG126)),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ROUND((SUM(BH118:BH126)),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ROUND((SUM(BI118:BI126)),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96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03" t="str">
        <f>E7</f>
        <v>Opravy zastřešení železničního uzlu Ostrava Svinov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94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68" t="str">
        <f>E9</f>
        <v>02d - Zámečnické konstrukce, stavební montáže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 t="str">
        <f>IF(J12="","",J12)</f>
        <v>8. 9. 2020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97</v>
      </c>
      <c r="D94" s="96"/>
      <c r="E94" s="96"/>
      <c r="F94" s="96"/>
      <c r="G94" s="96"/>
      <c r="H94" s="96"/>
      <c r="I94" s="96"/>
      <c r="J94" s="105" t="s">
        <v>98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99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100</v>
      </c>
    </row>
    <row r="97" spans="1:31" s="9" customFormat="1" ht="24.95" hidden="1" customHeight="1">
      <c r="B97" s="107"/>
      <c r="D97" s="108" t="s">
        <v>104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1" s="10" customFormat="1" ht="19.899999999999999" hidden="1" customHeight="1">
      <c r="B98" s="111"/>
      <c r="D98" s="112" t="s">
        <v>239</v>
      </c>
      <c r="E98" s="113"/>
      <c r="F98" s="113"/>
      <c r="G98" s="113"/>
      <c r="H98" s="113"/>
      <c r="I98" s="113"/>
      <c r="J98" s="114">
        <f>J120</f>
        <v>0</v>
      </c>
      <c r="L98" s="111"/>
    </row>
    <row r="99" spans="1:31" s="2" customFormat="1" ht="21.75" hidden="1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hidden="1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hidden="1"/>
    <row r="102" spans="1:31" hidden="1"/>
    <row r="103" spans="1:31" hidden="1"/>
    <row r="104" spans="1:31" s="2" customFormat="1" ht="6.95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>
      <c r="A105" s="26"/>
      <c r="B105" s="27"/>
      <c r="C105" s="18" t="s">
        <v>109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203" t="str">
        <f>E7</f>
        <v>Opravy zastřešení železničního uzlu Ostrava Svinov</v>
      </c>
      <c r="F108" s="204"/>
      <c r="G108" s="204"/>
      <c r="H108" s="204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94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68" t="str">
        <f>E9</f>
        <v>02d - Zámečnické konstrukce, stavební montáže</v>
      </c>
      <c r="F110" s="202"/>
      <c r="G110" s="202"/>
      <c r="H110" s="202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18</v>
      </c>
      <c r="D112" s="26"/>
      <c r="E112" s="26"/>
      <c r="F112" s="21" t="str">
        <f>F12</f>
        <v xml:space="preserve"> </v>
      </c>
      <c r="G112" s="26"/>
      <c r="H112" s="26"/>
      <c r="I112" s="23" t="s">
        <v>20</v>
      </c>
      <c r="J112" s="49" t="str">
        <f>IF(J12="","",J12)</f>
        <v>8. 9. 2020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>
      <c r="A114" s="26"/>
      <c r="B114" s="27"/>
      <c r="C114" s="23" t="s">
        <v>22</v>
      </c>
      <c r="D114" s="26"/>
      <c r="E114" s="26"/>
      <c r="F114" s="21" t="str">
        <f>E15</f>
        <v xml:space="preserve"> </v>
      </c>
      <c r="G114" s="26"/>
      <c r="H114" s="26"/>
      <c r="I114" s="23" t="s">
        <v>26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25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28</v>
      </c>
      <c r="J115" s="24" t="str">
        <f>E24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110</v>
      </c>
      <c r="D117" s="118" t="s">
        <v>55</v>
      </c>
      <c r="E117" s="118" t="s">
        <v>51</v>
      </c>
      <c r="F117" s="118" t="s">
        <v>52</v>
      </c>
      <c r="G117" s="118" t="s">
        <v>111</v>
      </c>
      <c r="H117" s="118" t="s">
        <v>112</v>
      </c>
      <c r="I117" s="118" t="s">
        <v>113</v>
      </c>
      <c r="J117" s="119" t="s">
        <v>98</v>
      </c>
      <c r="K117" s="120" t="s">
        <v>114</v>
      </c>
      <c r="L117" s="121"/>
      <c r="M117" s="56" t="s">
        <v>1</v>
      </c>
      <c r="N117" s="57" t="s">
        <v>34</v>
      </c>
      <c r="O117" s="57" t="s">
        <v>115</v>
      </c>
      <c r="P117" s="57" t="s">
        <v>116</v>
      </c>
      <c r="Q117" s="57" t="s">
        <v>117</v>
      </c>
      <c r="R117" s="57" t="s">
        <v>118</v>
      </c>
      <c r="S117" s="57" t="s">
        <v>119</v>
      </c>
      <c r="T117" s="58" t="s">
        <v>120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" customHeight="1">
      <c r="A118" s="26"/>
      <c r="B118" s="27"/>
      <c r="C118" s="63" t="s">
        <v>121</v>
      </c>
      <c r="D118" s="26"/>
      <c r="E118" s="26"/>
      <c r="F118" s="26"/>
      <c r="G118" s="26"/>
      <c r="H118" s="26"/>
      <c r="I118" s="26"/>
      <c r="J118" s="122">
        <f>BK118</f>
        <v>0</v>
      </c>
      <c r="K118" s="26"/>
      <c r="L118" s="27"/>
      <c r="M118" s="59"/>
      <c r="N118" s="50"/>
      <c r="O118" s="60"/>
      <c r="P118" s="123">
        <f>P119</f>
        <v>64.066800000000001</v>
      </c>
      <c r="Q118" s="60"/>
      <c r="R118" s="123">
        <f>R119</f>
        <v>1.2702300000000002</v>
      </c>
      <c r="S118" s="60"/>
      <c r="T118" s="124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100</v>
      </c>
      <c r="BK118" s="125">
        <f>BK119</f>
        <v>0</v>
      </c>
    </row>
    <row r="119" spans="1:65" s="12" customFormat="1" ht="25.9" customHeight="1">
      <c r="B119" s="126"/>
      <c r="D119" s="127" t="s">
        <v>69</v>
      </c>
      <c r="E119" s="128" t="s">
        <v>169</v>
      </c>
      <c r="F119" s="128" t="s">
        <v>170</v>
      </c>
      <c r="J119" s="129">
        <f>BK119</f>
        <v>0</v>
      </c>
      <c r="L119" s="126"/>
      <c r="M119" s="130"/>
      <c r="N119" s="131"/>
      <c r="O119" s="131"/>
      <c r="P119" s="132">
        <f>P120</f>
        <v>64.066800000000001</v>
      </c>
      <c r="Q119" s="131"/>
      <c r="R119" s="132">
        <f>R120</f>
        <v>1.2702300000000002</v>
      </c>
      <c r="S119" s="131"/>
      <c r="T119" s="133">
        <f>T120</f>
        <v>0</v>
      </c>
      <c r="AR119" s="127" t="s">
        <v>80</v>
      </c>
      <c r="AT119" s="134" t="s">
        <v>69</v>
      </c>
      <c r="AU119" s="134" t="s">
        <v>70</v>
      </c>
      <c r="AY119" s="127" t="s">
        <v>124</v>
      </c>
      <c r="BK119" s="135">
        <f>BK120</f>
        <v>0</v>
      </c>
    </row>
    <row r="120" spans="1:65" s="12" customFormat="1" ht="22.9" customHeight="1">
      <c r="B120" s="126"/>
      <c r="D120" s="127" t="s">
        <v>69</v>
      </c>
      <c r="E120" s="136" t="s">
        <v>280</v>
      </c>
      <c r="F120" s="136" t="s">
        <v>281</v>
      </c>
      <c r="J120" s="137">
        <f>BK120</f>
        <v>0</v>
      </c>
      <c r="L120" s="126"/>
      <c r="M120" s="130"/>
      <c r="N120" s="131"/>
      <c r="O120" s="131"/>
      <c r="P120" s="132">
        <f>SUM(P121:P126)</f>
        <v>64.066800000000001</v>
      </c>
      <c r="Q120" s="131"/>
      <c r="R120" s="132">
        <f>SUM(R121:R126)</f>
        <v>1.2702300000000002</v>
      </c>
      <c r="S120" s="131"/>
      <c r="T120" s="133">
        <f>SUM(T121:T126)</f>
        <v>0</v>
      </c>
      <c r="AR120" s="127" t="s">
        <v>80</v>
      </c>
      <c r="AT120" s="134" t="s">
        <v>69</v>
      </c>
      <c r="AU120" s="134" t="s">
        <v>78</v>
      </c>
      <c r="AY120" s="127" t="s">
        <v>124</v>
      </c>
      <c r="BK120" s="135">
        <f>SUM(BK121:BK126)</f>
        <v>0</v>
      </c>
    </row>
    <row r="121" spans="1:65" s="2" customFormat="1" ht="14.45" customHeight="1">
      <c r="A121" s="26"/>
      <c r="B121" s="138"/>
      <c r="C121" s="139" t="s">
        <v>78</v>
      </c>
      <c r="D121" s="139" t="s">
        <v>127</v>
      </c>
      <c r="E121" s="140" t="s">
        <v>412</v>
      </c>
      <c r="F121" s="141" t="s">
        <v>413</v>
      </c>
      <c r="G121" s="142" t="s">
        <v>414</v>
      </c>
      <c r="H121" s="143">
        <v>1104.5999999999999</v>
      </c>
      <c r="I121" s="144"/>
      <c r="J121" s="144">
        <f t="shared" ref="J121:J126" si="0">ROUND(I121*H121,2)</f>
        <v>0</v>
      </c>
      <c r="K121" s="145"/>
      <c r="L121" s="27"/>
      <c r="M121" s="146" t="s">
        <v>1</v>
      </c>
      <c r="N121" s="147" t="s">
        <v>35</v>
      </c>
      <c r="O121" s="148">
        <v>5.8000000000000003E-2</v>
      </c>
      <c r="P121" s="148">
        <f t="shared" ref="P121:P126" si="1">O121*H121</f>
        <v>64.066800000000001</v>
      </c>
      <c r="Q121" s="148">
        <v>5.0000000000000002E-5</v>
      </c>
      <c r="R121" s="148">
        <f t="shared" ref="R121:R126" si="2">Q121*H121</f>
        <v>5.5230000000000001E-2</v>
      </c>
      <c r="S121" s="148">
        <v>0</v>
      </c>
      <c r="T121" s="149">
        <f t="shared" ref="T121:T126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177</v>
      </c>
      <c r="AT121" s="150" t="s">
        <v>127</v>
      </c>
      <c r="AU121" s="150" t="s">
        <v>80</v>
      </c>
      <c r="AY121" s="14" t="s">
        <v>124</v>
      </c>
      <c r="BE121" s="151">
        <f t="shared" ref="BE121:BE126" si="4">IF(N121="základní",J121,0)</f>
        <v>0</v>
      </c>
      <c r="BF121" s="151">
        <f t="shared" ref="BF121:BF126" si="5">IF(N121="snížená",J121,0)</f>
        <v>0</v>
      </c>
      <c r="BG121" s="151">
        <f t="shared" ref="BG121:BG126" si="6">IF(N121="zákl. přenesená",J121,0)</f>
        <v>0</v>
      </c>
      <c r="BH121" s="151">
        <f t="shared" ref="BH121:BH126" si="7">IF(N121="sníž. přenesená",J121,0)</f>
        <v>0</v>
      </c>
      <c r="BI121" s="151">
        <f t="shared" ref="BI121:BI126" si="8">IF(N121="nulová",J121,0)</f>
        <v>0</v>
      </c>
      <c r="BJ121" s="14" t="s">
        <v>78</v>
      </c>
      <c r="BK121" s="151">
        <f t="shared" ref="BK121:BK126" si="9">ROUND(I121*H121,2)</f>
        <v>0</v>
      </c>
      <c r="BL121" s="14" t="s">
        <v>177</v>
      </c>
      <c r="BM121" s="150" t="s">
        <v>415</v>
      </c>
    </row>
    <row r="122" spans="1:65" s="2" customFormat="1" ht="14.45" customHeight="1">
      <c r="A122" s="26"/>
      <c r="B122" s="138"/>
      <c r="C122" s="156" t="s">
        <v>80</v>
      </c>
      <c r="D122" s="156" t="s">
        <v>257</v>
      </c>
      <c r="E122" s="157" t="s">
        <v>416</v>
      </c>
      <c r="F122" s="158" t="s">
        <v>417</v>
      </c>
      <c r="G122" s="159" t="s">
        <v>148</v>
      </c>
      <c r="H122" s="160">
        <v>1.2150000000000001</v>
      </c>
      <c r="I122" s="161"/>
      <c r="J122" s="161">
        <f t="shared" si="0"/>
        <v>0</v>
      </c>
      <c r="K122" s="162"/>
      <c r="L122" s="163"/>
      <c r="M122" s="164" t="s">
        <v>1</v>
      </c>
      <c r="N122" s="165" t="s">
        <v>35</v>
      </c>
      <c r="O122" s="148">
        <v>0</v>
      </c>
      <c r="P122" s="148">
        <f t="shared" si="1"/>
        <v>0</v>
      </c>
      <c r="Q122" s="148">
        <v>1</v>
      </c>
      <c r="R122" s="148">
        <f t="shared" si="2"/>
        <v>1.2150000000000001</v>
      </c>
      <c r="S122" s="148">
        <v>0</v>
      </c>
      <c r="T122" s="149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285</v>
      </c>
      <c r="AT122" s="150" t="s">
        <v>257</v>
      </c>
      <c r="AU122" s="150" t="s">
        <v>80</v>
      </c>
      <c r="AY122" s="14" t="s">
        <v>124</v>
      </c>
      <c r="BE122" s="151">
        <f t="shared" si="4"/>
        <v>0</v>
      </c>
      <c r="BF122" s="151">
        <f t="shared" si="5"/>
        <v>0</v>
      </c>
      <c r="BG122" s="151">
        <f t="shared" si="6"/>
        <v>0</v>
      </c>
      <c r="BH122" s="151">
        <f t="shared" si="7"/>
        <v>0</v>
      </c>
      <c r="BI122" s="151">
        <f t="shared" si="8"/>
        <v>0</v>
      </c>
      <c r="BJ122" s="14" t="s">
        <v>78</v>
      </c>
      <c r="BK122" s="151">
        <f t="shared" si="9"/>
        <v>0</v>
      </c>
      <c r="BL122" s="14" t="s">
        <v>177</v>
      </c>
      <c r="BM122" s="150" t="s">
        <v>418</v>
      </c>
    </row>
    <row r="123" spans="1:65" s="2" customFormat="1" ht="14.45" customHeight="1">
      <c r="A123" s="26"/>
      <c r="B123" s="138"/>
      <c r="C123" s="156" t="s">
        <v>136</v>
      </c>
      <c r="D123" s="156" t="s">
        <v>257</v>
      </c>
      <c r="E123" s="157" t="s">
        <v>282</v>
      </c>
      <c r="F123" s="158" t="s">
        <v>419</v>
      </c>
      <c r="G123" s="159" t="s">
        <v>284</v>
      </c>
      <c r="H123" s="160">
        <v>16</v>
      </c>
      <c r="I123" s="161"/>
      <c r="J123" s="161">
        <f t="shared" si="0"/>
        <v>0</v>
      </c>
      <c r="K123" s="162"/>
      <c r="L123" s="163"/>
      <c r="M123" s="164" t="s">
        <v>1</v>
      </c>
      <c r="N123" s="165" t="s">
        <v>35</v>
      </c>
      <c r="O123" s="148">
        <v>0</v>
      </c>
      <c r="P123" s="148">
        <f t="shared" si="1"/>
        <v>0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285</v>
      </c>
      <c r="AT123" s="150" t="s">
        <v>257</v>
      </c>
      <c r="AU123" s="150" t="s">
        <v>80</v>
      </c>
      <c r="AY123" s="14" t="s">
        <v>124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4" t="s">
        <v>78</v>
      </c>
      <c r="BK123" s="151">
        <f t="shared" si="9"/>
        <v>0</v>
      </c>
      <c r="BL123" s="14" t="s">
        <v>177</v>
      </c>
      <c r="BM123" s="150" t="s">
        <v>420</v>
      </c>
    </row>
    <row r="124" spans="1:65" s="2" customFormat="1" ht="14.45" customHeight="1">
      <c r="A124" s="26"/>
      <c r="B124" s="138"/>
      <c r="C124" s="139" t="s">
        <v>131</v>
      </c>
      <c r="D124" s="139" t="s">
        <v>127</v>
      </c>
      <c r="E124" s="140" t="s">
        <v>128</v>
      </c>
      <c r="F124" s="141" t="s">
        <v>421</v>
      </c>
      <c r="G124" s="142" t="s">
        <v>130</v>
      </c>
      <c r="H124" s="143">
        <v>16</v>
      </c>
      <c r="I124" s="144"/>
      <c r="J124" s="144">
        <f t="shared" si="0"/>
        <v>0</v>
      </c>
      <c r="K124" s="145"/>
      <c r="L124" s="27"/>
      <c r="M124" s="146" t="s">
        <v>1</v>
      </c>
      <c r="N124" s="147" t="s">
        <v>35</v>
      </c>
      <c r="O124" s="148">
        <v>0</v>
      </c>
      <c r="P124" s="148">
        <f t="shared" si="1"/>
        <v>0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177</v>
      </c>
      <c r="AT124" s="150" t="s">
        <v>127</v>
      </c>
      <c r="AU124" s="150" t="s">
        <v>80</v>
      </c>
      <c r="AY124" s="14" t="s">
        <v>124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4" t="s">
        <v>78</v>
      </c>
      <c r="BK124" s="151">
        <f t="shared" si="9"/>
        <v>0</v>
      </c>
      <c r="BL124" s="14" t="s">
        <v>177</v>
      </c>
      <c r="BM124" s="150" t="s">
        <v>422</v>
      </c>
    </row>
    <row r="125" spans="1:65" s="2" customFormat="1" ht="24.2" customHeight="1">
      <c r="A125" s="26"/>
      <c r="B125" s="138"/>
      <c r="C125" s="156" t="s">
        <v>145</v>
      </c>
      <c r="D125" s="156" t="s">
        <v>257</v>
      </c>
      <c r="E125" s="157" t="s">
        <v>287</v>
      </c>
      <c r="F125" s="158" t="s">
        <v>423</v>
      </c>
      <c r="G125" s="159" t="s">
        <v>298</v>
      </c>
      <c r="H125" s="160">
        <v>1</v>
      </c>
      <c r="I125" s="161"/>
      <c r="J125" s="161">
        <f t="shared" si="0"/>
        <v>0</v>
      </c>
      <c r="K125" s="162"/>
      <c r="L125" s="163"/>
      <c r="M125" s="164" t="s">
        <v>1</v>
      </c>
      <c r="N125" s="165" t="s">
        <v>35</v>
      </c>
      <c r="O125" s="148">
        <v>0</v>
      </c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285</v>
      </c>
      <c r="AT125" s="150" t="s">
        <v>257</v>
      </c>
      <c r="AU125" s="150" t="s">
        <v>80</v>
      </c>
      <c r="AY125" s="14" t="s">
        <v>124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78</v>
      </c>
      <c r="BK125" s="151">
        <f t="shared" si="9"/>
        <v>0</v>
      </c>
      <c r="BL125" s="14" t="s">
        <v>177</v>
      </c>
      <c r="BM125" s="150" t="s">
        <v>424</v>
      </c>
    </row>
    <row r="126" spans="1:65" s="2" customFormat="1" ht="24.2" customHeight="1">
      <c r="A126" s="26"/>
      <c r="B126" s="138"/>
      <c r="C126" s="139" t="s">
        <v>150</v>
      </c>
      <c r="D126" s="139" t="s">
        <v>127</v>
      </c>
      <c r="E126" s="140" t="s">
        <v>306</v>
      </c>
      <c r="F126" s="141" t="s">
        <v>307</v>
      </c>
      <c r="G126" s="142" t="s">
        <v>186</v>
      </c>
      <c r="H126" s="143">
        <v>2901.5450000000001</v>
      </c>
      <c r="I126" s="144"/>
      <c r="J126" s="144">
        <f t="shared" si="0"/>
        <v>0</v>
      </c>
      <c r="K126" s="145"/>
      <c r="L126" s="27"/>
      <c r="M126" s="152" t="s">
        <v>1</v>
      </c>
      <c r="N126" s="153" t="s">
        <v>35</v>
      </c>
      <c r="O126" s="154">
        <v>0</v>
      </c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177</v>
      </c>
      <c r="AT126" s="150" t="s">
        <v>127</v>
      </c>
      <c r="AU126" s="150" t="s">
        <v>80</v>
      </c>
      <c r="AY126" s="14" t="s">
        <v>124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78</v>
      </c>
      <c r="BK126" s="151">
        <f t="shared" si="9"/>
        <v>0</v>
      </c>
      <c r="BL126" s="14" t="s">
        <v>177</v>
      </c>
      <c r="BM126" s="150" t="s">
        <v>425</v>
      </c>
    </row>
    <row r="127" spans="1:65" s="2" customFormat="1" ht="6.95" customHeight="1">
      <c r="A127" s="26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27"/>
      <c r="M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</sheetData>
  <autoFilter ref="C117:K126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37"/>
  <sheetViews>
    <sheetView showGridLines="0" workbookViewId="0">
      <selection activeCell="I137" sqref="I13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7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92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hidden="1" customHeight="1">
      <c r="B4" s="17"/>
      <c r="D4" s="18" t="s">
        <v>93</v>
      </c>
      <c r="L4" s="17"/>
      <c r="M4" s="88" t="s">
        <v>10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14</v>
      </c>
      <c r="L6" s="17"/>
    </row>
    <row r="7" spans="1:46" s="1" customFormat="1" ht="16.5" hidden="1" customHeight="1">
      <c r="B7" s="17"/>
      <c r="E7" s="203" t="str">
        <f>'Rekapitulace stavby'!K6</f>
        <v>Opravy zastřešení železničního uzlu Ostrava Svinov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94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68" t="s">
        <v>426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8. 9. 2020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24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90" t="str">
        <f>'Rekapitulace stavby'!E14</f>
        <v xml:space="preserve"> </v>
      </c>
      <c r="F18" s="190"/>
      <c r="G18" s="190"/>
      <c r="H18" s="190"/>
      <c r="I18" s="23" t="s">
        <v>24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24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ROUND(J119,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34</v>
      </c>
      <c r="E33" s="23" t="s">
        <v>35</v>
      </c>
      <c r="F33" s="94">
        <f>ROUND((SUM(BE119:BE136)),  2)</f>
        <v>0</v>
      </c>
      <c r="G33" s="26"/>
      <c r="H33" s="26"/>
      <c r="I33" s="95">
        <v>0.21</v>
      </c>
      <c r="J33" s="94">
        <f>ROUND(((SUM(BE119:BE136))*I33),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36</v>
      </c>
      <c r="F34" s="94">
        <f>ROUND((SUM(BF119:BF136)),  2)</f>
        <v>0</v>
      </c>
      <c r="G34" s="26"/>
      <c r="H34" s="26"/>
      <c r="I34" s="95">
        <v>0.15</v>
      </c>
      <c r="J34" s="94">
        <f>ROUND(((SUM(BF119:BF136))*I34),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ROUND((SUM(BG119:BG136)),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ROUND((SUM(BH119:BH136)),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ROUND((SUM(BI119:BI136)),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96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03" t="str">
        <f>E7</f>
        <v>Opravy zastřešení železničního uzlu Ostrava Svinov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94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68" t="str">
        <f>E9</f>
        <v>02e - Vedlejší rozpočtové náklady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 t="str">
        <f>IF(J12="","",J12)</f>
        <v>8. 9. 2020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97</v>
      </c>
      <c r="D94" s="96"/>
      <c r="E94" s="96"/>
      <c r="F94" s="96"/>
      <c r="G94" s="96"/>
      <c r="H94" s="96"/>
      <c r="I94" s="96"/>
      <c r="J94" s="105" t="s">
        <v>98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99</v>
      </c>
      <c r="D96" s="26"/>
      <c r="E96" s="26"/>
      <c r="F96" s="26"/>
      <c r="G96" s="26"/>
      <c r="H96" s="26"/>
      <c r="I96" s="26"/>
      <c r="J96" s="65">
        <f>J119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100</v>
      </c>
    </row>
    <row r="97" spans="1:31" s="9" customFormat="1" ht="24.95" hidden="1" customHeight="1">
      <c r="B97" s="107"/>
      <c r="D97" s="108" t="s">
        <v>101</v>
      </c>
      <c r="E97" s="109"/>
      <c r="F97" s="109"/>
      <c r="G97" s="109"/>
      <c r="H97" s="109"/>
      <c r="I97" s="109"/>
      <c r="J97" s="110">
        <f>J120</f>
        <v>0</v>
      </c>
      <c r="L97" s="107"/>
    </row>
    <row r="98" spans="1:31" s="10" customFormat="1" ht="19.899999999999999" hidden="1" customHeight="1">
      <c r="B98" s="111"/>
      <c r="D98" s="112" t="s">
        <v>427</v>
      </c>
      <c r="E98" s="113"/>
      <c r="F98" s="113"/>
      <c r="G98" s="113"/>
      <c r="H98" s="113"/>
      <c r="I98" s="113"/>
      <c r="J98" s="114">
        <f>J121</f>
        <v>0</v>
      </c>
      <c r="L98" s="111"/>
    </row>
    <row r="99" spans="1:31" s="9" customFormat="1" ht="24.95" hidden="1" customHeight="1">
      <c r="B99" s="107"/>
      <c r="D99" s="108" t="s">
        <v>428</v>
      </c>
      <c r="E99" s="109"/>
      <c r="F99" s="109"/>
      <c r="G99" s="109"/>
      <c r="H99" s="109"/>
      <c r="I99" s="109"/>
      <c r="J99" s="110">
        <f>J126</f>
        <v>0</v>
      </c>
      <c r="L99" s="107"/>
    </row>
    <row r="100" spans="1:31" s="2" customFormat="1" ht="21.75" hidden="1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5" hidden="1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hidden="1"/>
    <row r="103" spans="1:31" hidden="1"/>
    <row r="104" spans="1:31" hidden="1"/>
    <row r="105" spans="1:31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5" customHeight="1">
      <c r="A106" s="26"/>
      <c r="B106" s="27"/>
      <c r="C106" s="18" t="s">
        <v>109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14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>
      <c r="A109" s="26"/>
      <c r="B109" s="27"/>
      <c r="C109" s="26"/>
      <c r="D109" s="26"/>
      <c r="E109" s="203" t="str">
        <f>E7</f>
        <v>Opravy zastřešení železničního uzlu Ostrava Svinov</v>
      </c>
      <c r="F109" s="204"/>
      <c r="G109" s="204"/>
      <c r="H109" s="204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94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68" t="str">
        <f>E9</f>
        <v>02e - Vedlejší rozpočtové náklady</v>
      </c>
      <c r="F111" s="202"/>
      <c r="G111" s="202"/>
      <c r="H111" s="202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18</v>
      </c>
      <c r="D113" s="26"/>
      <c r="E113" s="26"/>
      <c r="F113" s="21" t="str">
        <f>F12</f>
        <v xml:space="preserve"> </v>
      </c>
      <c r="G113" s="26"/>
      <c r="H113" s="26"/>
      <c r="I113" s="23" t="s">
        <v>20</v>
      </c>
      <c r="J113" s="49" t="str">
        <f>IF(J12="","",J12)</f>
        <v>8. 9. 2020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22</v>
      </c>
      <c r="D115" s="26"/>
      <c r="E115" s="26"/>
      <c r="F115" s="21" t="str">
        <f>E15</f>
        <v xml:space="preserve"> </v>
      </c>
      <c r="G115" s="26"/>
      <c r="H115" s="26"/>
      <c r="I115" s="23" t="s">
        <v>26</v>
      </c>
      <c r="J115" s="24" t="str">
        <f>E21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25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28</v>
      </c>
      <c r="J116" s="24" t="str">
        <f>E24</f>
        <v xml:space="preserve"> 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5"/>
      <c r="B118" s="116"/>
      <c r="C118" s="117" t="s">
        <v>110</v>
      </c>
      <c r="D118" s="118" t="s">
        <v>55</v>
      </c>
      <c r="E118" s="118" t="s">
        <v>51</v>
      </c>
      <c r="F118" s="118" t="s">
        <v>52</v>
      </c>
      <c r="G118" s="118" t="s">
        <v>111</v>
      </c>
      <c r="H118" s="118" t="s">
        <v>112</v>
      </c>
      <c r="I118" s="118" t="s">
        <v>113</v>
      </c>
      <c r="J118" s="119" t="s">
        <v>98</v>
      </c>
      <c r="K118" s="120" t="s">
        <v>114</v>
      </c>
      <c r="L118" s="121"/>
      <c r="M118" s="56" t="s">
        <v>1</v>
      </c>
      <c r="N118" s="57" t="s">
        <v>34</v>
      </c>
      <c r="O118" s="57" t="s">
        <v>115</v>
      </c>
      <c r="P118" s="57" t="s">
        <v>116</v>
      </c>
      <c r="Q118" s="57" t="s">
        <v>117</v>
      </c>
      <c r="R118" s="57" t="s">
        <v>118</v>
      </c>
      <c r="S118" s="57" t="s">
        <v>119</v>
      </c>
      <c r="T118" s="58" t="s">
        <v>120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" customHeight="1">
      <c r="A119" s="26"/>
      <c r="B119" s="27"/>
      <c r="C119" s="63" t="s">
        <v>121</v>
      </c>
      <c r="D119" s="26"/>
      <c r="E119" s="26"/>
      <c r="F119" s="26"/>
      <c r="G119" s="26"/>
      <c r="H119" s="26"/>
      <c r="I119" s="26"/>
      <c r="J119" s="122">
        <f>BK119</f>
        <v>0</v>
      </c>
      <c r="K119" s="26"/>
      <c r="L119" s="27"/>
      <c r="M119" s="59"/>
      <c r="N119" s="50"/>
      <c r="O119" s="60"/>
      <c r="P119" s="123">
        <f>P120+P126</f>
        <v>67.584000000000003</v>
      </c>
      <c r="Q119" s="60"/>
      <c r="R119" s="123">
        <f>R120+R126</f>
        <v>0</v>
      </c>
      <c r="S119" s="60"/>
      <c r="T119" s="124">
        <f>T120+T126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69</v>
      </c>
      <c r="AU119" s="14" t="s">
        <v>100</v>
      </c>
      <c r="BK119" s="125">
        <f>BK120+BK126</f>
        <v>0</v>
      </c>
    </row>
    <row r="120" spans="1:65" s="12" customFormat="1" ht="25.9" customHeight="1">
      <c r="B120" s="126"/>
      <c r="D120" s="127" t="s">
        <v>69</v>
      </c>
      <c r="E120" s="128" t="s">
        <v>122</v>
      </c>
      <c r="F120" s="128" t="s">
        <v>123</v>
      </c>
      <c r="J120" s="129">
        <f>BK120</f>
        <v>0</v>
      </c>
      <c r="L120" s="126"/>
      <c r="M120" s="130"/>
      <c r="N120" s="131"/>
      <c r="O120" s="131"/>
      <c r="P120" s="132">
        <f>P121</f>
        <v>67.584000000000003</v>
      </c>
      <c r="Q120" s="131"/>
      <c r="R120" s="132">
        <f>R121</f>
        <v>0</v>
      </c>
      <c r="S120" s="131"/>
      <c r="T120" s="133">
        <f>T121</f>
        <v>0</v>
      </c>
      <c r="AR120" s="127" t="s">
        <v>78</v>
      </c>
      <c r="AT120" s="134" t="s">
        <v>69</v>
      </c>
      <c r="AU120" s="134" t="s">
        <v>70</v>
      </c>
      <c r="AY120" s="127" t="s">
        <v>124</v>
      </c>
      <c r="BK120" s="135">
        <f>BK121</f>
        <v>0</v>
      </c>
    </row>
    <row r="121" spans="1:65" s="12" customFormat="1" ht="22.9" customHeight="1">
      <c r="B121" s="126"/>
      <c r="D121" s="127" t="s">
        <v>69</v>
      </c>
      <c r="E121" s="136" t="s">
        <v>125</v>
      </c>
      <c r="F121" s="136" t="s">
        <v>429</v>
      </c>
      <c r="J121" s="137">
        <f>BK121</f>
        <v>0</v>
      </c>
      <c r="L121" s="126"/>
      <c r="M121" s="130"/>
      <c r="N121" s="131"/>
      <c r="O121" s="131"/>
      <c r="P121" s="132">
        <f>SUM(P122:P125)</f>
        <v>67.584000000000003</v>
      </c>
      <c r="Q121" s="131"/>
      <c r="R121" s="132">
        <f>SUM(R122:R125)</f>
        <v>0</v>
      </c>
      <c r="S121" s="131"/>
      <c r="T121" s="133">
        <f>SUM(T122:T125)</f>
        <v>0</v>
      </c>
      <c r="AR121" s="127" t="s">
        <v>78</v>
      </c>
      <c r="AT121" s="134" t="s">
        <v>69</v>
      </c>
      <c r="AU121" s="134" t="s">
        <v>78</v>
      </c>
      <c r="AY121" s="127" t="s">
        <v>124</v>
      </c>
      <c r="BK121" s="135">
        <f>SUM(BK122:BK125)</f>
        <v>0</v>
      </c>
    </row>
    <row r="122" spans="1:65" s="2" customFormat="1" ht="24.2" customHeight="1">
      <c r="A122" s="26"/>
      <c r="B122" s="138"/>
      <c r="C122" s="139" t="s">
        <v>78</v>
      </c>
      <c r="D122" s="139" t="s">
        <v>127</v>
      </c>
      <c r="E122" s="140" t="s">
        <v>430</v>
      </c>
      <c r="F122" s="141" t="s">
        <v>431</v>
      </c>
      <c r="G122" s="142" t="s">
        <v>432</v>
      </c>
      <c r="H122" s="143">
        <v>38</v>
      </c>
      <c r="I122" s="144"/>
      <c r="J122" s="144">
        <f>ROUND(I122*H122,2)</f>
        <v>0</v>
      </c>
      <c r="K122" s="145"/>
      <c r="L122" s="27"/>
      <c r="M122" s="146" t="s">
        <v>1</v>
      </c>
      <c r="N122" s="147" t="s">
        <v>35</v>
      </c>
      <c r="O122" s="148">
        <v>0</v>
      </c>
      <c r="P122" s="148">
        <f>O122*H122</f>
        <v>0</v>
      </c>
      <c r="Q122" s="148">
        <v>0</v>
      </c>
      <c r="R122" s="148">
        <f>Q122*H122</f>
        <v>0</v>
      </c>
      <c r="S122" s="148">
        <v>0</v>
      </c>
      <c r="T122" s="149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131</v>
      </c>
      <c r="AT122" s="150" t="s">
        <v>127</v>
      </c>
      <c r="AU122" s="150" t="s">
        <v>80</v>
      </c>
      <c r="AY122" s="14" t="s">
        <v>124</v>
      </c>
      <c r="BE122" s="151">
        <f>IF(N122="základní",J122,0)</f>
        <v>0</v>
      </c>
      <c r="BF122" s="151">
        <f>IF(N122="snížená",J122,0)</f>
        <v>0</v>
      </c>
      <c r="BG122" s="151">
        <f>IF(N122="zákl. přenesená",J122,0)</f>
        <v>0</v>
      </c>
      <c r="BH122" s="151">
        <f>IF(N122="sníž. přenesená",J122,0)</f>
        <v>0</v>
      </c>
      <c r="BI122" s="151">
        <f>IF(N122="nulová",J122,0)</f>
        <v>0</v>
      </c>
      <c r="BJ122" s="14" t="s">
        <v>78</v>
      </c>
      <c r="BK122" s="151">
        <f>ROUND(I122*H122,2)</f>
        <v>0</v>
      </c>
      <c r="BL122" s="14" t="s">
        <v>131</v>
      </c>
      <c r="BM122" s="150" t="s">
        <v>433</v>
      </c>
    </row>
    <row r="123" spans="1:65" s="2" customFormat="1" ht="24.2" customHeight="1">
      <c r="A123" s="26"/>
      <c r="B123" s="138"/>
      <c r="C123" s="139" t="s">
        <v>80</v>
      </c>
      <c r="D123" s="139" t="s">
        <v>127</v>
      </c>
      <c r="E123" s="140" t="s">
        <v>434</v>
      </c>
      <c r="F123" s="141" t="s">
        <v>435</v>
      </c>
      <c r="G123" s="142" t="s">
        <v>332</v>
      </c>
      <c r="H123" s="143">
        <v>352</v>
      </c>
      <c r="I123" s="144"/>
      <c r="J123" s="144">
        <f>ROUND(I123*H123,2)</f>
        <v>0</v>
      </c>
      <c r="K123" s="145"/>
      <c r="L123" s="27"/>
      <c r="M123" s="146" t="s">
        <v>1</v>
      </c>
      <c r="N123" s="147" t="s">
        <v>35</v>
      </c>
      <c r="O123" s="148">
        <v>0.104</v>
      </c>
      <c r="P123" s="148">
        <f>O123*H123</f>
        <v>36.607999999999997</v>
      </c>
      <c r="Q123" s="148">
        <v>0</v>
      </c>
      <c r="R123" s="148">
        <f>Q123*H123</f>
        <v>0</v>
      </c>
      <c r="S123" s="148">
        <v>0</v>
      </c>
      <c r="T123" s="149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131</v>
      </c>
      <c r="AT123" s="150" t="s">
        <v>127</v>
      </c>
      <c r="AU123" s="150" t="s">
        <v>80</v>
      </c>
      <c r="AY123" s="14" t="s">
        <v>124</v>
      </c>
      <c r="BE123" s="151">
        <f>IF(N123="základní",J123,0)</f>
        <v>0</v>
      </c>
      <c r="BF123" s="151">
        <f>IF(N123="snížená",J123,0)</f>
        <v>0</v>
      </c>
      <c r="BG123" s="151">
        <f>IF(N123="zákl. přenesená",J123,0)</f>
        <v>0</v>
      </c>
      <c r="BH123" s="151">
        <f>IF(N123="sníž. přenesená",J123,0)</f>
        <v>0</v>
      </c>
      <c r="BI123" s="151">
        <f>IF(N123="nulová",J123,0)</f>
        <v>0</v>
      </c>
      <c r="BJ123" s="14" t="s">
        <v>78</v>
      </c>
      <c r="BK123" s="151">
        <f>ROUND(I123*H123,2)</f>
        <v>0</v>
      </c>
      <c r="BL123" s="14" t="s">
        <v>131</v>
      </c>
      <c r="BM123" s="150" t="s">
        <v>436</v>
      </c>
    </row>
    <row r="124" spans="1:65" s="2" customFormat="1" ht="24.2" customHeight="1">
      <c r="A124" s="26"/>
      <c r="B124" s="138"/>
      <c r="C124" s="139" t="s">
        <v>136</v>
      </c>
      <c r="D124" s="139" t="s">
        <v>127</v>
      </c>
      <c r="E124" s="140" t="s">
        <v>437</v>
      </c>
      <c r="F124" s="141" t="s">
        <v>438</v>
      </c>
      <c r="G124" s="142" t="s">
        <v>332</v>
      </c>
      <c r="H124" s="143">
        <v>21120</v>
      </c>
      <c r="I124" s="144"/>
      <c r="J124" s="144">
        <f>ROUND(I124*H124,2)</f>
        <v>0</v>
      </c>
      <c r="K124" s="145"/>
      <c r="L124" s="27"/>
      <c r="M124" s="146" t="s">
        <v>1</v>
      </c>
      <c r="N124" s="147" t="s">
        <v>35</v>
      </c>
      <c r="O124" s="148">
        <v>0</v>
      </c>
      <c r="P124" s="148">
        <f>O124*H124</f>
        <v>0</v>
      </c>
      <c r="Q124" s="148">
        <v>0</v>
      </c>
      <c r="R124" s="148">
        <f>Q124*H124</f>
        <v>0</v>
      </c>
      <c r="S124" s="148">
        <v>0</v>
      </c>
      <c r="T124" s="149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131</v>
      </c>
      <c r="AT124" s="150" t="s">
        <v>127</v>
      </c>
      <c r="AU124" s="150" t="s">
        <v>80</v>
      </c>
      <c r="AY124" s="14" t="s">
        <v>124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14" t="s">
        <v>78</v>
      </c>
      <c r="BK124" s="151">
        <f>ROUND(I124*H124,2)</f>
        <v>0</v>
      </c>
      <c r="BL124" s="14" t="s">
        <v>131</v>
      </c>
      <c r="BM124" s="150" t="s">
        <v>439</v>
      </c>
    </row>
    <row r="125" spans="1:65" s="2" customFormat="1" ht="24.2" customHeight="1">
      <c r="A125" s="26"/>
      <c r="B125" s="138"/>
      <c r="C125" s="139" t="s">
        <v>131</v>
      </c>
      <c r="D125" s="139" t="s">
        <v>127</v>
      </c>
      <c r="E125" s="140" t="s">
        <v>440</v>
      </c>
      <c r="F125" s="141" t="s">
        <v>441</v>
      </c>
      <c r="G125" s="142" t="s">
        <v>332</v>
      </c>
      <c r="H125" s="143">
        <v>352</v>
      </c>
      <c r="I125" s="144"/>
      <c r="J125" s="144">
        <f>ROUND(I125*H125,2)</f>
        <v>0</v>
      </c>
      <c r="K125" s="145"/>
      <c r="L125" s="27"/>
      <c r="M125" s="146" t="s">
        <v>1</v>
      </c>
      <c r="N125" s="147" t="s">
        <v>35</v>
      </c>
      <c r="O125" s="148">
        <v>8.7999999999999995E-2</v>
      </c>
      <c r="P125" s="148">
        <f>O125*H125</f>
        <v>30.975999999999999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131</v>
      </c>
      <c r="AT125" s="150" t="s">
        <v>127</v>
      </c>
      <c r="AU125" s="150" t="s">
        <v>80</v>
      </c>
      <c r="AY125" s="14" t="s">
        <v>124</v>
      </c>
      <c r="BE125" s="151">
        <f>IF(N125="základní",J125,0)</f>
        <v>0</v>
      </c>
      <c r="BF125" s="151">
        <f>IF(N125="snížená",J125,0)</f>
        <v>0</v>
      </c>
      <c r="BG125" s="151">
        <f>IF(N125="zákl. přenesená",J125,0)</f>
        <v>0</v>
      </c>
      <c r="BH125" s="151">
        <f>IF(N125="sníž. přenesená",J125,0)</f>
        <v>0</v>
      </c>
      <c r="BI125" s="151">
        <f>IF(N125="nulová",J125,0)</f>
        <v>0</v>
      </c>
      <c r="BJ125" s="14" t="s">
        <v>78</v>
      </c>
      <c r="BK125" s="151">
        <f>ROUND(I125*H125,2)</f>
        <v>0</v>
      </c>
      <c r="BL125" s="14" t="s">
        <v>131</v>
      </c>
      <c r="BM125" s="150" t="s">
        <v>442</v>
      </c>
    </row>
    <row r="126" spans="1:65" s="12" customFormat="1" ht="25.9" customHeight="1">
      <c r="B126" s="126"/>
      <c r="D126" s="127" t="s">
        <v>69</v>
      </c>
      <c r="E126" s="128" t="s">
        <v>443</v>
      </c>
      <c r="F126" s="128" t="s">
        <v>91</v>
      </c>
      <c r="J126" s="129">
        <f>BK126</f>
        <v>0</v>
      </c>
      <c r="L126" s="126"/>
      <c r="M126" s="130"/>
      <c r="N126" s="131"/>
      <c r="O126" s="131"/>
      <c r="P126" s="132">
        <f>SUM(P127:P136)</f>
        <v>0</v>
      </c>
      <c r="Q126" s="131"/>
      <c r="R126" s="132">
        <f>SUM(R127:R136)</f>
        <v>0</v>
      </c>
      <c r="S126" s="131"/>
      <c r="T126" s="133">
        <f>SUM(T127:T136)</f>
        <v>0</v>
      </c>
      <c r="AR126" s="127" t="s">
        <v>145</v>
      </c>
      <c r="AT126" s="134" t="s">
        <v>69</v>
      </c>
      <c r="AU126" s="134" t="s">
        <v>70</v>
      </c>
      <c r="AY126" s="127" t="s">
        <v>124</v>
      </c>
      <c r="BK126" s="135">
        <f>SUM(BK127:BK136)</f>
        <v>0</v>
      </c>
    </row>
    <row r="127" spans="1:65" s="2" customFormat="1" ht="14.45" customHeight="1">
      <c r="A127" s="26"/>
      <c r="B127" s="138"/>
      <c r="C127" s="139" t="s">
        <v>145</v>
      </c>
      <c r="D127" s="139" t="s">
        <v>127</v>
      </c>
      <c r="E127" s="140" t="s">
        <v>444</v>
      </c>
      <c r="F127" s="141" t="s">
        <v>445</v>
      </c>
      <c r="G127" s="142" t="s">
        <v>298</v>
      </c>
      <c r="H127" s="143">
        <v>1</v>
      </c>
      <c r="I127" s="144"/>
      <c r="J127" s="144">
        <f t="shared" ref="J127:J136" si="0">ROUND(I127*H127,2)</f>
        <v>0</v>
      </c>
      <c r="K127" s="145"/>
      <c r="L127" s="27"/>
      <c r="M127" s="146" t="s">
        <v>1</v>
      </c>
      <c r="N127" s="147" t="s">
        <v>35</v>
      </c>
      <c r="O127" s="148">
        <v>0</v>
      </c>
      <c r="P127" s="148">
        <f t="shared" ref="P127:P136" si="1">O127*H127</f>
        <v>0</v>
      </c>
      <c r="Q127" s="148">
        <v>0</v>
      </c>
      <c r="R127" s="148">
        <f t="shared" ref="R127:R136" si="2">Q127*H127</f>
        <v>0</v>
      </c>
      <c r="S127" s="148">
        <v>0</v>
      </c>
      <c r="T127" s="149">
        <f t="shared" ref="T127:T136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446</v>
      </c>
      <c r="AT127" s="150" t="s">
        <v>127</v>
      </c>
      <c r="AU127" s="150" t="s">
        <v>78</v>
      </c>
      <c r="AY127" s="14" t="s">
        <v>124</v>
      </c>
      <c r="BE127" s="151">
        <f t="shared" ref="BE127:BE136" si="4">IF(N127="základní",J127,0)</f>
        <v>0</v>
      </c>
      <c r="BF127" s="151">
        <f t="shared" ref="BF127:BF136" si="5">IF(N127="snížená",J127,0)</f>
        <v>0</v>
      </c>
      <c r="BG127" s="151">
        <f t="shared" ref="BG127:BG136" si="6">IF(N127="zákl. přenesená",J127,0)</f>
        <v>0</v>
      </c>
      <c r="BH127" s="151">
        <f t="shared" ref="BH127:BH136" si="7">IF(N127="sníž. přenesená",J127,0)</f>
        <v>0</v>
      </c>
      <c r="BI127" s="151">
        <f t="shared" ref="BI127:BI136" si="8">IF(N127="nulová",J127,0)</f>
        <v>0</v>
      </c>
      <c r="BJ127" s="14" t="s">
        <v>78</v>
      </c>
      <c r="BK127" s="151">
        <f t="shared" ref="BK127:BK136" si="9">ROUND(I127*H127,2)</f>
        <v>0</v>
      </c>
      <c r="BL127" s="14" t="s">
        <v>446</v>
      </c>
      <c r="BM127" s="150" t="s">
        <v>447</v>
      </c>
    </row>
    <row r="128" spans="1:65" s="2" customFormat="1" ht="14.45" customHeight="1">
      <c r="A128" s="26"/>
      <c r="B128" s="138"/>
      <c r="C128" s="139" t="s">
        <v>150</v>
      </c>
      <c r="D128" s="139" t="s">
        <v>127</v>
      </c>
      <c r="E128" s="140" t="s">
        <v>448</v>
      </c>
      <c r="F128" s="141" t="s">
        <v>449</v>
      </c>
      <c r="G128" s="142" t="s">
        <v>298</v>
      </c>
      <c r="H128" s="143">
        <v>1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35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446</v>
      </c>
      <c r="AT128" s="150" t="s">
        <v>127</v>
      </c>
      <c r="AU128" s="150" t="s">
        <v>78</v>
      </c>
      <c r="AY128" s="14" t="s">
        <v>124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78</v>
      </c>
      <c r="BK128" s="151">
        <f t="shared" si="9"/>
        <v>0</v>
      </c>
      <c r="BL128" s="14" t="s">
        <v>446</v>
      </c>
      <c r="BM128" s="150" t="s">
        <v>450</v>
      </c>
    </row>
    <row r="129" spans="1:65" s="2" customFormat="1" ht="14.45" customHeight="1">
      <c r="A129" s="26"/>
      <c r="B129" s="138"/>
      <c r="C129" s="139" t="s">
        <v>154</v>
      </c>
      <c r="D129" s="139" t="s">
        <v>127</v>
      </c>
      <c r="E129" s="140" t="s">
        <v>451</v>
      </c>
      <c r="F129" s="141" t="s">
        <v>452</v>
      </c>
      <c r="G129" s="142" t="s">
        <v>298</v>
      </c>
      <c r="H129" s="143">
        <v>1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35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446</v>
      </c>
      <c r="AT129" s="150" t="s">
        <v>127</v>
      </c>
      <c r="AU129" s="150" t="s">
        <v>78</v>
      </c>
      <c r="AY129" s="14" t="s">
        <v>124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78</v>
      </c>
      <c r="BK129" s="151">
        <f t="shared" si="9"/>
        <v>0</v>
      </c>
      <c r="BL129" s="14" t="s">
        <v>446</v>
      </c>
      <c r="BM129" s="150" t="s">
        <v>453</v>
      </c>
    </row>
    <row r="130" spans="1:65" s="2" customFormat="1" ht="14.45" customHeight="1">
      <c r="A130" s="26"/>
      <c r="B130" s="138"/>
      <c r="C130" s="139" t="s">
        <v>158</v>
      </c>
      <c r="D130" s="139" t="s">
        <v>127</v>
      </c>
      <c r="E130" s="140" t="s">
        <v>454</v>
      </c>
      <c r="F130" s="141" t="s">
        <v>455</v>
      </c>
      <c r="G130" s="142" t="s">
        <v>298</v>
      </c>
      <c r="H130" s="143">
        <v>1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35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446</v>
      </c>
      <c r="AT130" s="150" t="s">
        <v>127</v>
      </c>
      <c r="AU130" s="150" t="s">
        <v>78</v>
      </c>
      <c r="AY130" s="14" t="s">
        <v>124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78</v>
      </c>
      <c r="BK130" s="151">
        <f t="shared" si="9"/>
        <v>0</v>
      </c>
      <c r="BL130" s="14" t="s">
        <v>446</v>
      </c>
      <c r="BM130" s="150" t="s">
        <v>456</v>
      </c>
    </row>
    <row r="131" spans="1:65" s="2" customFormat="1" ht="14.45" customHeight="1">
      <c r="A131" s="26"/>
      <c r="B131" s="138"/>
      <c r="C131" s="139" t="s">
        <v>125</v>
      </c>
      <c r="D131" s="139" t="s">
        <v>127</v>
      </c>
      <c r="E131" s="140" t="s">
        <v>457</v>
      </c>
      <c r="F131" s="141" t="s">
        <v>458</v>
      </c>
      <c r="G131" s="142" t="s">
        <v>298</v>
      </c>
      <c r="H131" s="143">
        <v>1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35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446</v>
      </c>
      <c r="AT131" s="150" t="s">
        <v>127</v>
      </c>
      <c r="AU131" s="150" t="s">
        <v>78</v>
      </c>
      <c r="AY131" s="14" t="s">
        <v>124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78</v>
      </c>
      <c r="BK131" s="151">
        <f t="shared" si="9"/>
        <v>0</v>
      </c>
      <c r="BL131" s="14" t="s">
        <v>446</v>
      </c>
      <c r="BM131" s="150" t="s">
        <v>459</v>
      </c>
    </row>
    <row r="132" spans="1:65" s="2" customFormat="1" ht="14.45" customHeight="1">
      <c r="A132" s="26"/>
      <c r="B132" s="138"/>
      <c r="C132" s="139" t="s">
        <v>165</v>
      </c>
      <c r="D132" s="139" t="s">
        <v>127</v>
      </c>
      <c r="E132" s="140" t="s">
        <v>460</v>
      </c>
      <c r="F132" s="141" t="s">
        <v>461</v>
      </c>
      <c r="G132" s="142" t="s">
        <v>462</v>
      </c>
      <c r="H132" s="143">
        <v>1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35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446</v>
      </c>
      <c r="AT132" s="150" t="s">
        <v>127</v>
      </c>
      <c r="AU132" s="150" t="s">
        <v>78</v>
      </c>
      <c r="AY132" s="14" t="s">
        <v>124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78</v>
      </c>
      <c r="BK132" s="151">
        <f t="shared" si="9"/>
        <v>0</v>
      </c>
      <c r="BL132" s="14" t="s">
        <v>446</v>
      </c>
      <c r="BM132" s="150" t="s">
        <v>463</v>
      </c>
    </row>
    <row r="133" spans="1:65" s="2" customFormat="1" ht="14.45" customHeight="1">
      <c r="A133" s="26"/>
      <c r="B133" s="138"/>
      <c r="C133" s="139" t="s">
        <v>173</v>
      </c>
      <c r="D133" s="139" t="s">
        <v>127</v>
      </c>
      <c r="E133" s="140" t="s">
        <v>464</v>
      </c>
      <c r="F133" s="141" t="s">
        <v>465</v>
      </c>
      <c r="G133" s="142" t="s">
        <v>130</v>
      </c>
      <c r="H133" s="143">
        <v>110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35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446</v>
      </c>
      <c r="AT133" s="150" t="s">
        <v>127</v>
      </c>
      <c r="AU133" s="150" t="s">
        <v>78</v>
      </c>
      <c r="AY133" s="14" t="s">
        <v>124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78</v>
      </c>
      <c r="BK133" s="151">
        <f t="shared" si="9"/>
        <v>0</v>
      </c>
      <c r="BL133" s="14" t="s">
        <v>446</v>
      </c>
      <c r="BM133" s="150" t="s">
        <v>466</v>
      </c>
    </row>
    <row r="134" spans="1:65" s="2" customFormat="1" ht="14.45" customHeight="1">
      <c r="A134" s="26"/>
      <c r="B134" s="138"/>
      <c r="C134" s="139" t="s">
        <v>179</v>
      </c>
      <c r="D134" s="139" t="s">
        <v>127</v>
      </c>
      <c r="E134" s="140" t="s">
        <v>467</v>
      </c>
      <c r="F134" s="141" t="s">
        <v>468</v>
      </c>
      <c r="G134" s="142" t="s">
        <v>176</v>
      </c>
      <c r="H134" s="143">
        <v>116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35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446</v>
      </c>
      <c r="AT134" s="150" t="s">
        <v>127</v>
      </c>
      <c r="AU134" s="150" t="s">
        <v>78</v>
      </c>
      <c r="AY134" s="14" t="s">
        <v>124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78</v>
      </c>
      <c r="BK134" s="151">
        <f t="shared" si="9"/>
        <v>0</v>
      </c>
      <c r="BL134" s="14" t="s">
        <v>446</v>
      </c>
      <c r="BM134" s="150" t="s">
        <v>469</v>
      </c>
    </row>
    <row r="135" spans="1:65" s="2" customFormat="1" ht="24.2" customHeight="1">
      <c r="A135" s="26"/>
      <c r="B135" s="138"/>
      <c r="C135" s="139" t="s">
        <v>183</v>
      </c>
      <c r="D135" s="139" t="s">
        <v>127</v>
      </c>
      <c r="E135" s="140" t="s">
        <v>470</v>
      </c>
      <c r="F135" s="141" t="s">
        <v>471</v>
      </c>
      <c r="G135" s="142" t="s">
        <v>203</v>
      </c>
      <c r="H135" s="143">
        <v>116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35</v>
      </c>
      <c r="O135" s="148">
        <v>0</v>
      </c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446</v>
      </c>
      <c r="AT135" s="150" t="s">
        <v>127</v>
      </c>
      <c r="AU135" s="150" t="s">
        <v>78</v>
      </c>
      <c r="AY135" s="14" t="s">
        <v>124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78</v>
      </c>
      <c r="BK135" s="151">
        <f t="shared" si="9"/>
        <v>0</v>
      </c>
      <c r="BL135" s="14" t="s">
        <v>446</v>
      </c>
      <c r="BM135" s="150" t="s">
        <v>472</v>
      </c>
    </row>
    <row r="136" spans="1:65" s="2" customFormat="1" ht="14.45" customHeight="1">
      <c r="A136" s="26"/>
      <c r="B136" s="138"/>
      <c r="C136" s="139" t="s">
        <v>190</v>
      </c>
      <c r="D136" s="139" t="s">
        <v>127</v>
      </c>
      <c r="E136" s="140" t="s">
        <v>473</v>
      </c>
      <c r="F136" s="141" t="s">
        <v>474</v>
      </c>
      <c r="G136" s="142" t="s">
        <v>475</v>
      </c>
      <c r="H136" s="143">
        <v>28</v>
      </c>
      <c r="I136" s="144"/>
      <c r="J136" s="144">
        <f t="shared" si="0"/>
        <v>0</v>
      </c>
      <c r="K136" s="145"/>
      <c r="L136" s="27"/>
      <c r="M136" s="152" t="s">
        <v>1</v>
      </c>
      <c r="N136" s="153" t="s">
        <v>35</v>
      </c>
      <c r="O136" s="154">
        <v>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446</v>
      </c>
      <c r="AT136" s="150" t="s">
        <v>127</v>
      </c>
      <c r="AU136" s="150" t="s">
        <v>78</v>
      </c>
      <c r="AY136" s="14" t="s">
        <v>124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78</v>
      </c>
      <c r="BK136" s="151">
        <f t="shared" si="9"/>
        <v>0</v>
      </c>
      <c r="BL136" s="14" t="s">
        <v>446</v>
      </c>
      <c r="BM136" s="150" t="s">
        <v>476</v>
      </c>
    </row>
    <row r="137" spans="1:65" s="2" customFormat="1" ht="6.95" customHeight="1">
      <c r="A137" s="26"/>
      <c r="B137" s="41"/>
      <c r="C137" s="42"/>
      <c r="D137" s="42"/>
      <c r="E137" s="42"/>
      <c r="F137" s="42"/>
      <c r="G137" s="42"/>
      <c r="H137" s="42"/>
      <c r="I137" s="42"/>
      <c r="J137" s="42"/>
      <c r="K137" s="42"/>
      <c r="L137" s="27"/>
      <c r="M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</sheetData>
  <autoFilter ref="C118:K136" xr:uid="{00000000-0009-0000-0000-000005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02a - Demontáže a odstran...</vt:lpstr>
      <vt:lpstr>02b - Repase stávajících ...</vt:lpstr>
      <vt:lpstr>02c - Střešní plášť, klem...</vt:lpstr>
      <vt:lpstr>02d - Zámečnické konstruk...</vt:lpstr>
      <vt:lpstr>02e - Vedlejší rozpočtové...</vt:lpstr>
      <vt:lpstr>'02a - Demontáže a odstran...'!Názvy_tisku</vt:lpstr>
      <vt:lpstr>'02b - Repase stávajících ...'!Názvy_tisku</vt:lpstr>
      <vt:lpstr>'02c - Střešní plášť, klem...'!Názvy_tisku</vt:lpstr>
      <vt:lpstr>'02d - Zámečnické konstruk...'!Názvy_tisku</vt:lpstr>
      <vt:lpstr>'02e - Vedlejší rozpočtové...'!Názvy_tisku</vt:lpstr>
      <vt:lpstr>'Rekapitulace stavby'!Názvy_tisku</vt:lpstr>
      <vt:lpstr>'02a - Demontáže a odstran...'!Oblast_tisku</vt:lpstr>
      <vt:lpstr>'02b - Repase stávajících ...'!Oblast_tisku</vt:lpstr>
      <vt:lpstr>'02c - Střešní plášť, klem...'!Oblast_tisku</vt:lpstr>
      <vt:lpstr>'02d - Zámečnické konstruk...'!Oblast_tisku</vt:lpstr>
      <vt:lpstr>'02e - Vedlejší rozpočtové...'!Oblast_tisku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PC-KELEMENOVA\kelemenovai</dc:creator>
  <cp:lastModifiedBy>szarowskib</cp:lastModifiedBy>
  <dcterms:created xsi:type="dcterms:W3CDTF">2020-09-11T06:57:41Z</dcterms:created>
  <dcterms:modified xsi:type="dcterms:W3CDTF">2020-09-16T08:25:30Z</dcterms:modified>
</cp:coreProperties>
</file>